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fasab6f-my.sharepoint.com/personal/marcus_carlbrand_byggnads_se/Documents/Samfällighet/Stämma 2025/"/>
    </mc:Choice>
  </mc:AlternateContent>
  <xr:revisionPtr revIDLastSave="0" documentId="8_{E1457697-0071-4BF9-8274-62D9D08688DB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Budget 2024" sheetId="1" r:id="rId1"/>
    <sheet name="Budget 2021" sheetId="2" r:id="rId2"/>
    <sheet name="Blad1" sheetId="3" r:id="rId3"/>
    <sheet name="Anteckning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4" l="1"/>
  <c r="C39" i="4"/>
  <c r="C26" i="4"/>
  <c r="C28" i="4" s="1"/>
  <c r="C9" i="4"/>
  <c r="E43" i="3"/>
  <c r="C37" i="2"/>
  <c r="R32" i="2"/>
  <c r="K26" i="2"/>
  <c r="K28" i="2" s="1"/>
  <c r="E26" i="2"/>
  <c r="E27" i="2" s="1"/>
  <c r="C26" i="2"/>
  <c r="K24" i="2"/>
  <c r="K23" i="2"/>
  <c r="K22" i="2"/>
  <c r="K20" i="2"/>
  <c r="K19" i="2"/>
  <c r="K16" i="2"/>
  <c r="K15" i="2"/>
  <c r="V11" i="2"/>
  <c r="E11" i="2"/>
  <c r="X8" i="2"/>
  <c r="C8" i="2"/>
  <c r="C6" i="2"/>
  <c r="C37" i="1"/>
  <c r="R32" i="1"/>
  <c r="E26" i="1"/>
  <c r="E27" i="1" s="1"/>
  <c r="C26" i="1"/>
  <c r="K24" i="1"/>
  <c r="K23" i="1"/>
  <c r="K22" i="1"/>
  <c r="K20" i="1"/>
  <c r="K26" i="1" s="1"/>
  <c r="K19" i="1"/>
  <c r="K16" i="1"/>
  <c r="K15" i="1"/>
  <c r="V11" i="1"/>
  <c r="E11" i="1"/>
  <c r="X8" i="1"/>
  <c r="C6" i="1"/>
  <c r="C8" i="1" s="1"/>
  <c r="K28" i="1" l="1"/>
</calcChain>
</file>

<file path=xl/sharedStrings.xml><?xml version="1.0" encoding="utf-8"?>
<sst xmlns="http://schemas.openxmlformats.org/spreadsheetml/2006/main" count="272" uniqueCount="107">
  <si>
    <t>BILAGA 5 | Inkomst och utgiftsstat 2024</t>
  </si>
  <si>
    <t>Äppelträdgårdens Samfällighetsförening</t>
  </si>
  <si>
    <t>Faktiska utgifter</t>
  </si>
  <si>
    <t>Intäkter</t>
  </si>
  <si>
    <t>Utfall 2024</t>
  </si>
  <si>
    <t>Uttaxering/ kvartal</t>
  </si>
  <si>
    <t>Förslag att under 2022</t>
  </si>
  <si>
    <t>Tillgängligt 2022-08-15</t>
  </si>
  <si>
    <t>Uttaxering från medlemmar</t>
  </si>
  <si>
    <t>4210:- per kvartal (ändrat sedan 2021)</t>
  </si>
  <si>
    <t>i kontanta medel, utöver krediten</t>
  </si>
  <si>
    <t>Ränteintäkter</t>
  </si>
  <si>
    <t>Amortera av lånet för målning 2012</t>
  </si>
  <si>
    <t>ytterligare enligt prognos</t>
  </si>
  <si>
    <t>Summa Intäkter</t>
  </si>
  <si>
    <t>Amortera av lånet för målning 2019</t>
  </si>
  <si>
    <t>Att ha i likvida medel</t>
  </si>
  <si>
    <t>Utgifter</t>
  </si>
  <si>
    <t xml:space="preserve">Fondera pengar för målning 2025 </t>
  </si>
  <si>
    <t>i kredit</t>
  </si>
  <si>
    <t>Elförbrukning, belysning</t>
  </si>
  <si>
    <t>Sophämtning</t>
  </si>
  <si>
    <t>Förbrukningsmaterial</t>
  </si>
  <si>
    <t>(2019 - Lampskärmar)</t>
  </si>
  <si>
    <t>Beslutade Investeringar</t>
  </si>
  <si>
    <t>21758 Utlägg</t>
  </si>
  <si>
    <t>Underhåll - Trädgård</t>
  </si>
  <si>
    <t>41600 queen bee, 26740 Hillbillies, , 17708 Gustavshill, axum 13500</t>
  </si>
  <si>
    <t>(2019 -Trädbeskärning = dyrt)</t>
  </si>
  <si>
    <t>Underhåll - Fastighet</t>
  </si>
  <si>
    <t>49272 Leja, 20704 Tormax, Zälls el 18820, Miljöhuset 18081, 8986 Mälarö skydd, 878 Mälarö färg</t>
  </si>
  <si>
    <t>(2019 - Målning 62k)</t>
  </si>
  <si>
    <t>Data och TV - Telia</t>
  </si>
  <si>
    <t>Försäkring Samfälligheten</t>
  </si>
  <si>
    <t>Behöver utredas</t>
  </si>
  <si>
    <t>6410u</t>
  </si>
  <si>
    <t>Styrelsearvoden</t>
  </si>
  <si>
    <t>Redovisningstjänster - Admit</t>
  </si>
  <si>
    <t>Bankavgifter</t>
  </si>
  <si>
    <t>Arbetsgivaravgifter</t>
  </si>
  <si>
    <t>-</t>
  </si>
  <si>
    <t>Amorteringar</t>
  </si>
  <si>
    <t>Räntekostnader</t>
  </si>
  <si>
    <t>Underhållsfond</t>
  </si>
  <si>
    <t>Summa Utgifter</t>
  </si>
  <si>
    <t/>
  </si>
  <si>
    <t>-Sätta av pengar på separat sparkonto öronmärkt för ommålning 2024. Budget 500k</t>
  </si>
  <si>
    <t>Överskott går till:</t>
  </si>
  <si>
    <t>1) Minskat nyttjande av checkkredit</t>
  </si>
  <si>
    <t>2) Underhålls- och förnyelsefond (medel till kommande investeringar utan eller i kombination med banklån)</t>
  </si>
  <si>
    <t>3) Ev. öka amortering av existerande lån</t>
  </si>
  <si>
    <t>Belåning SEB (uppdaterat 2025-04-07)</t>
  </si>
  <si>
    <t>Belopp / Tidpunkt för lån / Syfte</t>
  </si>
  <si>
    <t>Kvarvarande belopp / Amortering per mån / Kvarvarande amorteringstid</t>
  </si>
  <si>
    <t>Lån 2</t>
  </si>
  <si>
    <t>300 000 kr / 2017 / Sopsystem</t>
  </si>
  <si>
    <t>82.500 kr / 2.500 kr per mån / 2 år, 9 mån</t>
  </si>
  <si>
    <t>Lån 3</t>
  </si>
  <si>
    <t>290.000 kr / 2019 / Målning</t>
  </si>
  <si>
    <t>98.704 kr / 3.416 kr per mån / 2 år 5 mån</t>
  </si>
  <si>
    <t>Lån 4</t>
  </si>
  <si>
    <t>1.400.000 kr /2021 / Dränering garage</t>
  </si>
  <si>
    <t>1.073.324 kr / 7.778 kr per mån / 11 år, 6 mån</t>
  </si>
  <si>
    <t>TOTALT</t>
  </si>
  <si>
    <t>1.254.528 kr</t>
  </si>
  <si>
    <t>Kontohändelser</t>
  </si>
  <si>
    <t>Oktober</t>
  </si>
  <si>
    <t>November</t>
  </si>
  <si>
    <t>December</t>
  </si>
  <si>
    <t>Januari</t>
  </si>
  <si>
    <t>Februari</t>
  </si>
  <si>
    <t>Mars</t>
  </si>
  <si>
    <t>April</t>
  </si>
  <si>
    <t>Maj</t>
  </si>
  <si>
    <t>Juni</t>
  </si>
  <si>
    <t>Juli</t>
  </si>
  <si>
    <t>Augusti</t>
  </si>
  <si>
    <t>September</t>
  </si>
  <si>
    <t>3700 / kvartal</t>
  </si>
  <si>
    <t>Fakturerade kostnader</t>
  </si>
  <si>
    <t>Elbilsladdning garage / självkostnadspris</t>
  </si>
  <si>
    <t>Kommentarer</t>
  </si>
  <si>
    <t>Elförbrukning</t>
  </si>
  <si>
    <t>El till gatlampor, garage osv</t>
  </si>
  <si>
    <t>(Budget 125k, 142k 2019, 131k 2020)</t>
  </si>
  <si>
    <t>Glödlampor</t>
  </si>
  <si>
    <t>IT-tjänster</t>
  </si>
  <si>
    <t>Hemsida</t>
  </si>
  <si>
    <t>Motioner &amp; Underhållsplan</t>
  </si>
  <si>
    <t>Hillbillies, gräsklippare</t>
  </si>
  <si>
    <t>Garageport, snöskottning, grus, justera dörrar, lampskärmar, sopning garage</t>
  </si>
  <si>
    <t>(2019 - Målning 62k, ligger lite fel)</t>
  </si>
  <si>
    <t>Data och TV</t>
  </si>
  <si>
    <t>Telia</t>
  </si>
  <si>
    <t>(7k 2020)</t>
  </si>
  <si>
    <t>Redovisningstjänster</t>
  </si>
  <si>
    <t>(33k 2020, 42k 2019)</t>
  </si>
  <si>
    <t>Bankkostnader</t>
  </si>
  <si>
    <t>(bankavgifter, 5k 2019, 6,5k 2020)</t>
  </si>
  <si>
    <r>
      <rPr>
        <sz val="9"/>
        <color theme="1"/>
        <rFont val="Roboto"/>
      </rPr>
      <t xml:space="preserve">Lån 1: 4.833 kr/mån | Lån 2: 2.500 kr/mån </t>
    </r>
    <r>
      <rPr>
        <b/>
        <sz val="9"/>
        <color theme="1"/>
        <rFont val="Roboto"/>
      </rPr>
      <t>| Lån 3: 3.416 kr/mån</t>
    </r>
  </si>
  <si>
    <r>
      <rPr>
        <sz val="9"/>
        <color theme="1"/>
        <rFont val="Roboto"/>
      </rPr>
      <t>Lån 1: 294 kr/mån | Lån 2: 580 kr/mån</t>
    </r>
    <r>
      <rPr>
        <b/>
        <sz val="9"/>
        <color theme="1"/>
        <rFont val="Roboto"/>
      </rPr>
      <t xml:space="preserve"> | Lån 3: 754 kr/mån</t>
    </r>
  </si>
  <si>
    <t>Belåning SEB (uppdaterat 2020-03-05)</t>
  </si>
  <si>
    <t>Lån 1</t>
  </si>
  <si>
    <t>580 000 kr / 2012 / Målning</t>
  </si>
  <si>
    <t>106.366 kr / 4 833 kr per mån / 1 år 10 mån</t>
  </si>
  <si>
    <t>210.000 kr / 2 500 kr per mån / 7 år</t>
  </si>
  <si>
    <t>272.920 kr / 3.416 kr per mån / 6 år 8 mån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</si>
</sst>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r&quot;;[Red]\-#,##0\ &quot;kr&quot;"/>
    <numFmt numFmtId="164" formatCode="_-* #,##0\ &quot;kr&quot;_-;\-* #,##0\ &quot;kr&quot;_-;_-* &quot;-&quot;??\ &quot;kr&quot;_-;_-@"/>
    <numFmt numFmtId="165" formatCode="#,##0\ [$kr-41D]"/>
    <numFmt numFmtId="166" formatCode="#,##0.00\ [$kr-41D]"/>
  </numFmts>
  <fonts count="24" x14ac:knownFonts="1">
    <font>
      <sz val="11"/>
      <color theme="1"/>
      <name val="Arial"/>
      <scheme val="minor"/>
    </font>
    <font>
      <sz val="11"/>
      <color theme="1"/>
      <name val="Calibri"/>
    </font>
    <font>
      <b/>
      <sz val="12"/>
      <color rgb="FF000000"/>
      <name val="Roboto"/>
    </font>
    <font>
      <sz val="10"/>
      <color theme="1"/>
      <name val="Verdana"/>
    </font>
    <font>
      <sz val="12"/>
      <color rgb="FF000000"/>
      <name val="Roboto"/>
    </font>
    <font>
      <sz val="11"/>
      <name val="Arial"/>
    </font>
    <font>
      <b/>
      <sz val="10"/>
      <color theme="1"/>
      <name val="Verdana"/>
    </font>
    <font>
      <b/>
      <sz val="10"/>
      <color theme="1"/>
      <name val="Roboto"/>
    </font>
    <font>
      <b/>
      <u/>
      <sz val="14"/>
      <color theme="1"/>
      <name val="Calibri"/>
    </font>
    <font>
      <sz val="10"/>
      <color theme="1"/>
      <name val="Roboto"/>
    </font>
    <font>
      <sz val="9"/>
      <color theme="1"/>
      <name val="Roboto"/>
    </font>
    <font>
      <b/>
      <sz val="11"/>
      <color theme="1"/>
      <name val="Arial"/>
      <scheme val="minor"/>
    </font>
    <font>
      <sz val="11"/>
      <color rgb="FF000000"/>
      <name val="Calibri"/>
    </font>
    <font>
      <b/>
      <i/>
      <sz val="10"/>
      <color theme="1"/>
      <name val="Roboto"/>
    </font>
    <font>
      <b/>
      <sz val="11"/>
      <color theme="1"/>
      <name val="Calibri"/>
    </font>
    <font>
      <sz val="11"/>
      <color theme="1"/>
      <name val="Calibri"/>
    </font>
    <font>
      <i/>
      <sz val="9"/>
      <color theme="1"/>
      <name val="Roboto"/>
    </font>
    <font>
      <sz val="11"/>
      <color theme="1"/>
      <name val="Arial"/>
      <scheme val="minor"/>
    </font>
    <font>
      <b/>
      <i/>
      <sz val="10"/>
      <color rgb="FF000000"/>
      <name val="Roboto"/>
    </font>
    <font>
      <sz val="10"/>
      <color rgb="FF000000"/>
      <name val="Roboto"/>
    </font>
    <font>
      <b/>
      <sz val="10"/>
      <color rgb="FF000000"/>
      <name val="Roboto"/>
    </font>
    <font>
      <sz val="10"/>
      <color rgb="FFFF0000"/>
      <name val="Roboto"/>
    </font>
    <font>
      <sz val="11"/>
      <color rgb="FFFF0000"/>
      <name val="Calibri"/>
    </font>
    <font>
      <b/>
      <sz val="9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 style="medium">
        <color rgb="FFCCCCCC"/>
      </top>
      <bottom style="medium">
        <color rgb="FF969696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0" fontId="7" fillId="0" borderId="6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8" fillId="0" borderId="0" xfId="0" applyFont="1"/>
    <xf numFmtId="0" fontId="9" fillId="0" borderId="8" xfId="0" applyFont="1" applyBorder="1" applyAlignment="1">
      <alignment wrapText="1"/>
    </xf>
    <xf numFmtId="164" fontId="9" fillId="0" borderId="9" xfId="0" applyNumberFormat="1" applyFont="1" applyBorder="1" applyAlignment="1">
      <alignment horizontal="right" wrapText="1"/>
    </xf>
    <xf numFmtId="0" fontId="10" fillId="0" borderId="10" xfId="0" applyFont="1" applyBorder="1" applyAlignment="1">
      <alignment wrapText="1"/>
    </xf>
    <xf numFmtId="165" fontId="10" fillId="0" borderId="10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11" fillId="0" borderId="0" xfId="0" applyFont="1"/>
    <xf numFmtId="165" fontId="1" fillId="0" borderId="0" xfId="0" applyNumberFormat="1" applyFont="1"/>
    <xf numFmtId="0" fontId="9" fillId="0" borderId="9" xfId="0" applyFont="1" applyBorder="1" applyAlignment="1">
      <alignment horizontal="right" wrapText="1"/>
    </xf>
    <xf numFmtId="0" fontId="3" fillId="0" borderId="10" xfId="0" applyFont="1" applyBorder="1" applyAlignment="1">
      <alignment wrapText="1"/>
    </xf>
    <xf numFmtId="165" fontId="3" fillId="0" borderId="10" xfId="0" applyNumberFormat="1" applyFont="1" applyBorder="1" applyAlignment="1">
      <alignment wrapText="1"/>
    </xf>
    <xf numFmtId="0" fontId="12" fillId="2" borderId="0" xfId="0" applyFont="1" applyFill="1" applyAlignment="1">
      <alignment horizontal="left"/>
    </xf>
    <xf numFmtId="165" fontId="1" fillId="0" borderId="11" xfId="0" applyNumberFormat="1" applyFont="1" applyBorder="1"/>
    <xf numFmtId="0" fontId="13" fillId="0" borderId="12" xfId="0" applyFont="1" applyBorder="1" applyAlignment="1">
      <alignment horizontal="right" wrapText="1"/>
    </xf>
    <xf numFmtId="164" fontId="7" fillId="0" borderId="1" xfId="0" applyNumberFormat="1" applyFont="1" applyBorder="1" applyAlignment="1">
      <alignment horizontal="right" wrapText="1"/>
    </xf>
    <xf numFmtId="165" fontId="3" fillId="0" borderId="1" xfId="0" applyNumberFormat="1" applyFont="1" applyBorder="1" applyAlignment="1">
      <alignment wrapText="1"/>
    </xf>
    <xf numFmtId="165" fontId="14" fillId="0" borderId="0" xfId="0" applyNumberFormat="1" applyFont="1"/>
    <xf numFmtId="0" fontId="3" fillId="0" borderId="12" xfId="0" applyFont="1" applyBorder="1" applyAlignment="1">
      <alignment wrapText="1"/>
    </xf>
    <xf numFmtId="0" fontId="15" fillId="0" borderId="0" xfId="0" applyFont="1"/>
    <xf numFmtId="165" fontId="15" fillId="0" borderId="0" xfId="0" applyNumberFormat="1" applyFont="1"/>
    <xf numFmtId="0" fontId="7" fillId="0" borderId="13" xfId="0" applyFont="1" applyBorder="1" applyAlignment="1">
      <alignment wrapText="1"/>
    </xf>
    <xf numFmtId="0" fontId="3" fillId="0" borderId="7" xfId="0" applyFont="1" applyBorder="1" applyAlignment="1">
      <alignment wrapText="1"/>
    </xf>
    <xf numFmtId="165" fontId="7" fillId="0" borderId="7" xfId="0" applyNumberFormat="1" applyFont="1" applyBorder="1" applyAlignment="1">
      <alignment wrapText="1"/>
    </xf>
    <xf numFmtId="0" fontId="9" fillId="0" borderId="14" xfId="0" applyFont="1" applyBorder="1" applyAlignment="1">
      <alignment wrapText="1"/>
    </xf>
    <xf numFmtId="164" fontId="9" fillId="0" borderId="15" xfId="0" applyNumberFormat="1" applyFont="1" applyBorder="1"/>
    <xf numFmtId="0" fontId="16" fillId="0" borderId="0" xfId="0" applyFont="1" applyAlignment="1">
      <alignment vertical="center"/>
    </xf>
    <xf numFmtId="165" fontId="16" fillId="0" borderId="0" xfId="0" applyNumberFormat="1" applyFont="1" applyAlignment="1">
      <alignment vertical="center"/>
    </xf>
    <xf numFmtId="0" fontId="16" fillId="0" borderId="5" xfId="0" applyFont="1" applyBorder="1" applyAlignment="1">
      <alignment vertical="center"/>
    </xf>
    <xf numFmtId="0" fontId="9" fillId="0" borderId="15" xfId="0" applyFont="1" applyBorder="1" applyAlignment="1">
      <alignment wrapText="1"/>
    </xf>
    <xf numFmtId="164" fontId="9" fillId="0" borderId="8" xfId="0" applyNumberFormat="1" applyFont="1" applyBorder="1"/>
    <xf numFmtId="0" fontId="3" fillId="0" borderId="16" xfId="0" applyFont="1" applyBorder="1" applyAlignment="1">
      <alignment wrapText="1"/>
    </xf>
    <xf numFmtId="165" fontId="3" fillId="0" borderId="16" xfId="0" applyNumberFormat="1" applyFont="1" applyBorder="1" applyAlignment="1">
      <alignment wrapText="1"/>
    </xf>
    <xf numFmtId="0" fontId="3" fillId="0" borderId="5" xfId="0" applyFont="1" applyBorder="1" applyAlignment="1">
      <alignment wrapText="1"/>
    </xf>
    <xf numFmtId="164" fontId="1" fillId="0" borderId="15" xfId="0" applyNumberFormat="1" applyFont="1" applyBorder="1"/>
    <xf numFmtId="164" fontId="9" fillId="0" borderId="17" xfId="0" applyNumberFormat="1" applyFont="1" applyBorder="1"/>
    <xf numFmtId="0" fontId="3" fillId="0" borderId="0" xfId="0" applyFont="1" applyAlignment="1">
      <alignment wrapText="1"/>
    </xf>
    <xf numFmtId="165" fontId="3" fillId="0" borderId="0" xfId="0" applyNumberFormat="1" applyFont="1" applyAlignment="1">
      <alignment wrapText="1"/>
    </xf>
    <xf numFmtId="0" fontId="17" fillId="0" borderId="0" xfId="0" applyFont="1"/>
    <xf numFmtId="0" fontId="1" fillId="0" borderId="0" xfId="0" applyFont="1" applyAlignment="1">
      <alignment horizontal="right"/>
    </xf>
    <xf numFmtId="0" fontId="10" fillId="0" borderId="16" xfId="0" applyFont="1" applyBorder="1" applyAlignment="1">
      <alignment vertical="center"/>
    </xf>
    <xf numFmtId="165" fontId="10" fillId="0" borderId="16" xfId="0" applyNumberFormat="1" applyFont="1" applyBorder="1" applyAlignment="1">
      <alignment vertical="center"/>
    </xf>
    <xf numFmtId="0" fontId="14" fillId="0" borderId="0" xfId="0" applyFont="1"/>
    <xf numFmtId="0" fontId="10" fillId="0" borderId="5" xfId="0" applyFont="1" applyBorder="1" applyAlignment="1">
      <alignment vertical="center"/>
    </xf>
    <xf numFmtId="164" fontId="9" fillId="0" borderId="18" xfId="0" applyNumberFormat="1" applyFont="1" applyBorder="1"/>
    <xf numFmtId="0" fontId="18" fillId="0" borderId="19" xfId="0" applyFont="1" applyBorder="1" applyAlignment="1">
      <alignment horizontal="right" wrapText="1"/>
    </xf>
    <xf numFmtId="164" fontId="7" fillId="0" borderId="19" xfId="0" applyNumberFormat="1" applyFont="1" applyBorder="1" applyAlignment="1">
      <alignment wrapText="1"/>
    </xf>
    <xf numFmtId="0" fontId="3" fillId="0" borderId="19" xfId="0" applyFont="1" applyBorder="1" applyAlignment="1">
      <alignment wrapText="1"/>
    </xf>
    <xf numFmtId="165" fontId="3" fillId="0" borderId="19" xfId="0" applyNumberFormat="1" applyFont="1" applyBorder="1" applyAlignment="1">
      <alignment wrapText="1"/>
    </xf>
    <xf numFmtId="0" fontId="3" fillId="0" borderId="1" xfId="0" quotePrefix="1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vertical="center"/>
    </xf>
    <xf numFmtId="0" fontId="19" fillId="0" borderId="4" xfId="0" applyFont="1" applyBorder="1" applyAlignment="1">
      <alignment wrapText="1"/>
    </xf>
    <xf numFmtId="0" fontId="19" fillId="0" borderId="20" xfId="0" applyFont="1" applyBorder="1" applyAlignment="1">
      <alignment wrapText="1"/>
    </xf>
    <xf numFmtId="0" fontId="19" fillId="0" borderId="5" xfId="0" applyFont="1" applyBorder="1" applyAlignment="1">
      <alignment wrapText="1"/>
    </xf>
    <xf numFmtId="0" fontId="18" fillId="0" borderId="1" xfId="0" applyFont="1" applyBorder="1" applyAlignment="1">
      <alignment horizontal="right" wrapText="1"/>
    </xf>
    <xf numFmtId="0" fontId="20" fillId="0" borderId="1" xfId="0" applyFont="1" applyBorder="1" applyAlignment="1">
      <alignment wrapText="1"/>
    </xf>
    <xf numFmtId="0" fontId="20" fillId="0" borderId="4" xfId="0" applyFont="1" applyBorder="1" applyAlignment="1">
      <alignment wrapText="1"/>
    </xf>
    <xf numFmtId="0" fontId="20" fillId="0" borderId="20" xfId="0" applyFont="1" applyBorder="1" applyAlignment="1">
      <alignment wrapText="1"/>
    </xf>
    <xf numFmtId="0" fontId="20" fillId="0" borderId="5" xfId="0" applyFont="1" applyBorder="1" applyAlignment="1">
      <alignment wrapText="1"/>
    </xf>
    <xf numFmtId="0" fontId="20" fillId="0" borderId="1" xfId="0" applyFont="1" applyBorder="1" applyAlignment="1">
      <alignment horizontal="right" wrapText="1"/>
    </xf>
    <xf numFmtId="0" fontId="10" fillId="0" borderId="1" xfId="0" applyFont="1" applyBorder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6" fontId="18" fillId="0" borderId="1" xfId="0" applyNumberFormat="1" applyFont="1" applyBorder="1" applyAlignment="1">
      <alignment horizontal="left" wrapText="1"/>
    </xf>
    <xf numFmtId="166" fontId="1" fillId="0" borderId="0" xfId="0" applyNumberFormat="1" applyFont="1" applyAlignment="1">
      <alignment horizontal="right"/>
    </xf>
    <xf numFmtId="0" fontId="3" fillId="0" borderId="9" xfId="0" applyFont="1" applyBorder="1" applyAlignment="1">
      <alignment wrapText="1"/>
    </xf>
    <xf numFmtId="0" fontId="9" fillId="0" borderId="21" xfId="0" applyFont="1" applyBorder="1" applyAlignment="1">
      <alignment wrapText="1"/>
    </xf>
    <xf numFmtId="164" fontId="9" fillId="0" borderId="22" xfId="0" applyNumberFormat="1" applyFont="1" applyBorder="1"/>
    <xf numFmtId="0" fontId="21" fillId="0" borderId="15" xfId="0" applyFont="1" applyBorder="1" applyAlignment="1">
      <alignment wrapText="1"/>
    </xf>
    <xf numFmtId="164" fontId="22" fillId="0" borderId="15" xfId="0" applyNumberFormat="1" applyFont="1" applyBorder="1"/>
    <xf numFmtId="0" fontId="22" fillId="0" borderId="0" xfId="0" applyFont="1"/>
    <xf numFmtId="6" fontId="18" fillId="0" borderId="1" xfId="0" applyNumberFormat="1" applyFont="1" applyBorder="1" applyAlignment="1">
      <alignment wrapText="1"/>
    </xf>
    <xf numFmtId="6" fontId="18" fillId="0" borderId="1" xfId="0" applyNumberFormat="1" applyFont="1" applyBorder="1" applyAlignment="1">
      <alignment horizontal="right" wrapText="1"/>
    </xf>
    <xf numFmtId="0" fontId="3" fillId="0" borderId="2" xfId="0" applyFont="1" applyBorder="1" applyAlignment="1">
      <alignment wrapText="1"/>
    </xf>
    <xf numFmtId="0" fontId="5" fillId="0" borderId="3" xfId="0" applyFont="1" applyBorder="1"/>
    <xf numFmtId="0" fontId="6" fillId="0" borderId="4" xfId="0" applyFont="1" applyBorder="1" applyAlignment="1">
      <alignment horizontal="center" wrapText="1"/>
    </xf>
    <xf numFmtId="0" fontId="5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45</xdr:row>
      <xdr:rowOff>190500</xdr:rowOff>
    </xdr:from>
    <xdr:ext cx="13077825" cy="9029700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45</xdr:row>
      <xdr:rowOff>190500</xdr:rowOff>
    </xdr:from>
    <xdr:ext cx="13077825" cy="9029700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342900</xdr:colOff>
      <xdr:row>6</xdr:row>
      <xdr:rowOff>66675</xdr:rowOff>
    </xdr:from>
    <xdr:ext cx="12096750" cy="8362950"/>
    <xdr:pic>
      <xdr:nvPicPr>
        <xdr:cNvPr id="2" name="image1.png" title="Bild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8"/>
  <sheetViews>
    <sheetView tabSelected="1" topLeftCell="B1" workbookViewId="0"/>
  </sheetViews>
  <sheetFormatPr defaultColWidth="12.6640625" defaultRowHeight="15" customHeight="1" x14ac:dyDescent="0.3"/>
  <cols>
    <col min="1" max="1" width="7.6640625" hidden="1" customWidth="1"/>
    <col min="2" max="2" width="38.1640625" customWidth="1"/>
    <col min="3" max="3" width="31.5" customWidth="1"/>
    <col min="4" max="4" width="3.6640625" customWidth="1"/>
    <col min="5" max="5" width="44.1640625" customWidth="1"/>
    <col min="6" max="6" width="33.75" customWidth="1"/>
    <col min="7" max="8" width="15.4140625" hidden="1" customWidth="1"/>
    <col min="9" max="9" width="40.4140625" hidden="1" customWidth="1"/>
    <col min="10" max="10" width="7.6640625" hidden="1" customWidth="1"/>
    <col min="11" max="12" width="8" customWidth="1"/>
    <col min="13" max="17" width="7.6640625" customWidth="1"/>
    <col min="18" max="19" width="9.25" customWidth="1"/>
    <col min="20" max="21" width="7.6640625" customWidth="1"/>
    <col min="22" max="22" width="11" customWidth="1"/>
    <col min="23" max="23" width="7.6640625" customWidth="1"/>
    <col min="24" max="24" width="9.5" customWidth="1"/>
    <col min="25" max="28" width="7.6640625" customWidth="1"/>
  </cols>
  <sheetData>
    <row r="1" spans="1:28" ht="15.5" x14ac:dyDescent="0.3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5" x14ac:dyDescent="0.35">
      <c r="A2" s="1"/>
      <c r="B2" s="4" t="s">
        <v>1</v>
      </c>
      <c r="C2" s="3"/>
      <c r="D2" s="3"/>
      <c r="E2" s="3"/>
      <c r="F2" s="3"/>
      <c r="G2" s="3"/>
      <c r="H2" s="84"/>
      <c r="I2" s="85"/>
      <c r="J2" s="3"/>
      <c r="K2" s="3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.5" x14ac:dyDescent="0.35">
      <c r="A3" s="1"/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4.5" x14ac:dyDescent="0.35">
      <c r="A4" s="1"/>
      <c r="B4" s="3"/>
      <c r="C4" s="3"/>
      <c r="D4" s="3"/>
      <c r="E4" s="3"/>
      <c r="F4" s="3"/>
      <c r="G4" s="86" t="s">
        <v>2</v>
      </c>
      <c r="H4" s="87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8.5" x14ac:dyDescent="0.45">
      <c r="A5" s="1"/>
      <c r="B5" s="5" t="s">
        <v>3</v>
      </c>
      <c r="C5" s="6"/>
      <c r="D5" s="7"/>
      <c r="E5" s="7" t="s">
        <v>4</v>
      </c>
      <c r="F5" s="8" t="s">
        <v>5</v>
      </c>
      <c r="G5" s="9">
        <v>2020</v>
      </c>
      <c r="H5" s="9">
        <v>2019</v>
      </c>
      <c r="I5" s="3"/>
      <c r="J5" s="3"/>
      <c r="K5" s="3"/>
      <c r="L5" s="3"/>
      <c r="M5" s="1"/>
      <c r="N5" s="1"/>
      <c r="O5" s="1"/>
      <c r="P5" s="10" t="s">
        <v>6</v>
      </c>
      <c r="Q5" s="1"/>
      <c r="R5" s="1"/>
      <c r="S5" s="1"/>
      <c r="T5" s="1"/>
      <c r="U5" s="1"/>
      <c r="V5" s="1"/>
      <c r="W5" s="1"/>
      <c r="X5" s="1" t="s">
        <v>7</v>
      </c>
      <c r="Y5" s="1"/>
      <c r="Z5" s="1"/>
      <c r="AA5" s="1"/>
      <c r="AB5" s="1"/>
    </row>
    <row r="6" spans="1:28" ht="14.5" x14ac:dyDescent="0.35">
      <c r="A6" s="1">
        <v>3910</v>
      </c>
      <c r="B6" s="11" t="s">
        <v>8</v>
      </c>
      <c r="C6" s="12">
        <f>4210*71*4</f>
        <v>1195640</v>
      </c>
      <c r="D6" s="13"/>
      <c r="E6" s="14">
        <v>1195640</v>
      </c>
      <c r="F6" s="15" t="s">
        <v>9</v>
      </c>
      <c r="G6" s="16">
        <v>1065500</v>
      </c>
      <c r="H6" s="16">
        <v>1065500</v>
      </c>
      <c r="I6" s="3"/>
      <c r="J6" s="3"/>
      <c r="K6" s="3"/>
      <c r="L6" s="3"/>
      <c r="M6" s="1"/>
      <c r="N6" s="1"/>
      <c r="O6" s="1"/>
      <c r="P6" s="17"/>
      <c r="Q6" s="1"/>
      <c r="R6" s="1"/>
      <c r="S6" s="1"/>
      <c r="T6" s="1"/>
      <c r="U6" s="1"/>
      <c r="V6" s="1"/>
      <c r="W6" s="1"/>
      <c r="X6" s="18">
        <v>437000</v>
      </c>
      <c r="Y6" s="1" t="s">
        <v>10</v>
      </c>
      <c r="Z6" s="1"/>
      <c r="AA6" s="1"/>
      <c r="AB6" s="1"/>
    </row>
    <row r="7" spans="1:28" ht="14.5" x14ac:dyDescent="0.35">
      <c r="A7" s="1">
        <v>3740</v>
      </c>
      <c r="B7" s="11" t="s">
        <v>11</v>
      </c>
      <c r="C7" s="19">
        <v>0</v>
      </c>
      <c r="D7" s="20"/>
      <c r="E7" s="21">
        <v>0</v>
      </c>
      <c r="F7" s="3"/>
      <c r="G7" s="16">
        <v>0</v>
      </c>
      <c r="H7" s="16">
        <v>0</v>
      </c>
      <c r="I7" s="3"/>
      <c r="J7" s="3"/>
      <c r="K7" s="3"/>
      <c r="L7" s="3"/>
      <c r="M7" s="1"/>
      <c r="N7" s="1"/>
      <c r="O7" s="1"/>
      <c r="P7" s="22" t="s">
        <v>12</v>
      </c>
      <c r="Q7" s="1"/>
      <c r="R7" s="1"/>
      <c r="S7" s="1"/>
      <c r="T7" s="1"/>
      <c r="U7" s="1"/>
      <c r="V7" s="18">
        <v>20000</v>
      </c>
      <c r="W7" s="1"/>
      <c r="X7" s="23">
        <v>150000</v>
      </c>
      <c r="Y7" s="1" t="s">
        <v>13</v>
      </c>
      <c r="Z7" s="1"/>
      <c r="AA7" s="1"/>
      <c r="AB7" s="1"/>
    </row>
    <row r="8" spans="1:28" ht="14.5" x14ac:dyDescent="0.35">
      <c r="A8" s="1"/>
      <c r="B8" s="24" t="s">
        <v>14</v>
      </c>
      <c r="C8" s="25">
        <f>SUM(C6:C7)</f>
        <v>1195640</v>
      </c>
      <c r="D8" s="3"/>
      <c r="E8" s="26"/>
      <c r="F8" s="3"/>
      <c r="G8" s="16"/>
      <c r="H8" s="16"/>
      <c r="I8" s="3"/>
      <c r="J8" s="3"/>
      <c r="K8" s="3"/>
      <c r="L8" s="3"/>
      <c r="M8" s="1"/>
      <c r="N8" s="1"/>
      <c r="O8" s="1"/>
      <c r="P8" s="1" t="s">
        <v>15</v>
      </c>
      <c r="Q8" s="1"/>
      <c r="R8" s="1"/>
      <c r="S8" s="1"/>
      <c r="T8" s="1"/>
      <c r="U8" s="1"/>
      <c r="V8" s="18">
        <v>200000</v>
      </c>
      <c r="W8" s="1"/>
      <c r="X8" s="27">
        <f>SUM(X6:X7)</f>
        <v>587000</v>
      </c>
      <c r="Y8" s="1"/>
      <c r="Z8" s="1"/>
      <c r="AA8" s="1"/>
      <c r="AB8" s="1"/>
    </row>
    <row r="9" spans="1:28" ht="14.5" x14ac:dyDescent="0.35">
      <c r="A9" s="1"/>
      <c r="B9" s="28"/>
      <c r="C9" s="3"/>
      <c r="D9" s="3"/>
      <c r="E9" s="26"/>
      <c r="F9" s="3"/>
      <c r="G9" s="16"/>
      <c r="H9" s="16"/>
      <c r="I9" s="3"/>
      <c r="J9" s="3"/>
      <c r="K9" s="3"/>
      <c r="L9" s="3"/>
      <c r="M9" s="1"/>
      <c r="N9" s="1"/>
      <c r="O9" s="1"/>
      <c r="P9" s="29" t="s">
        <v>16</v>
      </c>
      <c r="V9" s="30">
        <v>200000</v>
      </c>
      <c r="W9" s="1"/>
      <c r="Z9" s="1"/>
      <c r="AA9" s="1"/>
      <c r="AB9" s="1"/>
    </row>
    <row r="10" spans="1:28" ht="14.5" x14ac:dyDescent="0.35">
      <c r="A10" s="1"/>
      <c r="B10" s="31" t="s">
        <v>17</v>
      </c>
      <c r="C10" s="32"/>
      <c r="D10" s="7"/>
      <c r="E10" s="33"/>
      <c r="F10" s="8"/>
      <c r="G10" s="16"/>
      <c r="H10" s="16"/>
      <c r="I10" s="3"/>
      <c r="J10" s="3"/>
      <c r="K10" s="3"/>
      <c r="L10" s="3"/>
      <c r="M10" s="1"/>
      <c r="N10" s="1"/>
      <c r="O10" s="1"/>
      <c r="P10" s="1" t="s">
        <v>18</v>
      </c>
      <c r="Q10" s="1"/>
      <c r="R10" s="1"/>
      <c r="S10" s="1"/>
      <c r="T10" s="1"/>
      <c r="U10" s="1"/>
      <c r="V10" s="23">
        <v>125000</v>
      </c>
      <c r="W10" s="1"/>
      <c r="X10" s="18">
        <v>150000</v>
      </c>
      <c r="Y10" s="1" t="s">
        <v>19</v>
      </c>
      <c r="Z10" s="1"/>
      <c r="AA10" s="1"/>
      <c r="AB10" s="1"/>
    </row>
    <row r="11" spans="1:28" ht="14.5" x14ac:dyDescent="0.35">
      <c r="A11" s="1">
        <v>5120</v>
      </c>
      <c r="B11" s="34" t="s">
        <v>20</v>
      </c>
      <c r="C11" s="35">
        <v>50000</v>
      </c>
      <c r="D11" s="36"/>
      <c r="E11" s="37">
        <f>84571+45574-25000-55000</f>
        <v>50145</v>
      </c>
      <c r="F11" s="38"/>
      <c r="G11" s="16">
        <v>38900</v>
      </c>
      <c r="H11" s="16">
        <v>39100</v>
      </c>
      <c r="I11" s="3"/>
      <c r="J11" s="3"/>
      <c r="K11" s="3">
        <v>50145</v>
      </c>
      <c r="L11" s="3"/>
      <c r="M11" s="1"/>
      <c r="N11" s="1"/>
      <c r="O11" s="1"/>
      <c r="P11" s="1"/>
      <c r="Q11" s="1"/>
      <c r="R11" s="1"/>
      <c r="S11" s="1"/>
      <c r="T11" s="1"/>
      <c r="U11" s="1"/>
      <c r="V11" s="18">
        <f>SUM(V7:V10)</f>
        <v>545000</v>
      </c>
      <c r="W11" s="1"/>
      <c r="X11" s="1"/>
      <c r="Y11" s="1"/>
      <c r="Z11" s="1"/>
      <c r="AA11" s="1"/>
      <c r="AB11" s="1"/>
    </row>
    <row r="12" spans="1:28" ht="14.5" x14ac:dyDescent="0.35">
      <c r="A12" s="1">
        <v>5160</v>
      </c>
      <c r="B12" s="39" t="s">
        <v>21</v>
      </c>
      <c r="C12" s="40">
        <v>250000</v>
      </c>
      <c r="D12" s="41"/>
      <c r="E12" s="42">
        <v>181730</v>
      </c>
      <c r="F12" s="43"/>
      <c r="G12" s="16">
        <v>130000</v>
      </c>
      <c r="H12" s="16">
        <v>142400</v>
      </c>
      <c r="I12" s="3"/>
      <c r="J12" s="3"/>
      <c r="K12" s="3">
        <v>181730</v>
      </c>
      <c r="L12" s="3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4.5" x14ac:dyDescent="0.35">
      <c r="A13" s="1">
        <v>5410</v>
      </c>
      <c r="B13" s="39" t="s">
        <v>22</v>
      </c>
      <c r="C13" s="40">
        <v>1700</v>
      </c>
      <c r="D13" s="41"/>
      <c r="E13" s="42">
        <v>0</v>
      </c>
      <c r="F13" s="43"/>
      <c r="G13" s="16">
        <v>1500</v>
      </c>
      <c r="H13" s="16">
        <v>11000</v>
      </c>
      <c r="I13" s="3" t="s">
        <v>23</v>
      </c>
      <c r="J13" s="3"/>
      <c r="K13" s="3">
        <v>0</v>
      </c>
      <c r="L13" s="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4.5" x14ac:dyDescent="0.35">
      <c r="A14" s="1">
        <v>5510</v>
      </c>
      <c r="B14" s="39" t="s">
        <v>24</v>
      </c>
      <c r="C14" s="44">
        <v>150000</v>
      </c>
      <c r="D14" s="1"/>
      <c r="E14" s="18">
        <v>0</v>
      </c>
      <c r="F14" s="1" t="s">
        <v>25</v>
      </c>
      <c r="G14" s="16"/>
      <c r="H14" s="16"/>
      <c r="I14" s="3"/>
      <c r="J14" s="3"/>
      <c r="K14" s="3">
        <v>21758</v>
      </c>
      <c r="L14" s="3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4.5" x14ac:dyDescent="0.35">
      <c r="A15" s="1">
        <v>5530</v>
      </c>
      <c r="B15" s="39" t="s">
        <v>26</v>
      </c>
      <c r="C15" s="35">
        <v>70000</v>
      </c>
      <c r="D15" s="1"/>
      <c r="E15" s="18">
        <v>44448</v>
      </c>
      <c r="F15" s="1" t="s">
        <v>27</v>
      </c>
      <c r="G15" s="16">
        <v>57800</v>
      </c>
      <c r="H15" s="16">
        <v>92600</v>
      </c>
      <c r="I15" s="3" t="s">
        <v>28</v>
      </c>
      <c r="J15" s="3"/>
      <c r="K15" s="3">
        <f>41600+26740+17708+13500</f>
        <v>99548</v>
      </c>
      <c r="L15" s="3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4.5" x14ac:dyDescent="0.35">
      <c r="A16" s="1">
        <v>5540</v>
      </c>
      <c r="B16" s="39" t="s">
        <v>29</v>
      </c>
      <c r="C16" s="35">
        <v>90000</v>
      </c>
      <c r="D16" s="1"/>
      <c r="E16" s="18">
        <v>91563</v>
      </c>
      <c r="F16" s="1" t="s">
        <v>30</v>
      </c>
      <c r="G16" s="16">
        <v>70300</v>
      </c>
      <c r="H16" s="16">
        <v>138700</v>
      </c>
      <c r="I16" s="3" t="s">
        <v>31</v>
      </c>
      <c r="J16" s="3"/>
      <c r="K16" s="3">
        <f>49272+20704+18820+18081+8986+878</f>
        <v>116741</v>
      </c>
      <c r="L16" s="3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4.5" x14ac:dyDescent="0.35">
      <c r="A17" s="1">
        <v>6210</v>
      </c>
      <c r="B17" s="39" t="s">
        <v>32</v>
      </c>
      <c r="C17" s="45">
        <v>255000</v>
      </c>
      <c r="D17" s="46"/>
      <c r="E17" s="47">
        <v>255319</v>
      </c>
      <c r="F17" s="43"/>
      <c r="G17" s="16">
        <v>212000</v>
      </c>
      <c r="H17" s="16">
        <v>249000</v>
      </c>
      <c r="I17" s="3"/>
      <c r="J17" s="3"/>
      <c r="K17" s="48">
        <v>255319</v>
      </c>
      <c r="L17" s="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4.5" x14ac:dyDescent="0.35">
      <c r="A18" s="1">
        <v>6310</v>
      </c>
      <c r="B18" s="39" t="s">
        <v>33</v>
      </c>
      <c r="C18" s="40">
        <v>20000</v>
      </c>
      <c r="D18" s="41"/>
      <c r="E18" s="42">
        <v>0</v>
      </c>
      <c r="F18" s="43"/>
      <c r="G18" s="16">
        <v>6000</v>
      </c>
      <c r="H18" s="16">
        <v>7700</v>
      </c>
      <c r="I18" s="3" t="s">
        <v>34</v>
      </c>
      <c r="J18" s="3"/>
      <c r="K18" s="48">
        <v>0</v>
      </c>
      <c r="L18" s="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75" customHeight="1" x14ac:dyDescent="0.35">
      <c r="A19" s="49" t="s">
        <v>35</v>
      </c>
      <c r="B19" s="39" t="s">
        <v>36</v>
      </c>
      <c r="C19" s="40">
        <v>71500</v>
      </c>
      <c r="D19" s="46"/>
      <c r="E19" s="47">
        <v>62356</v>
      </c>
      <c r="F19" s="46"/>
      <c r="G19" s="16">
        <v>71500</v>
      </c>
      <c r="H19" s="16">
        <v>71500</v>
      </c>
      <c r="I19" s="3" t="s">
        <v>34</v>
      </c>
      <c r="J19" s="3"/>
      <c r="K19" s="26">
        <f t="shared" ref="K19:K20" si="0">E19</f>
        <v>62356</v>
      </c>
      <c r="L19" s="3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.75" customHeight="1" x14ac:dyDescent="0.35">
      <c r="A20" s="1">
        <v>6530</v>
      </c>
      <c r="B20" s="39" t="s">
        <v>37</v>
      </c>
      <c r="C20" s="40">
        <v>60000</v>
      </c>
      <c r="D20" s="41"/>
      <c r="E20" s="42">
        <v>67777</v>
      </c>
      <c r="F20" s="43"/>
      <c r="G20" s="16">
        <v>33000</v>
      </c>
      <c r="H20" s="16">
        <v>42000</v>
      </c>
      <c r="I20" s="3"/>
      <c r="J20" s="3"/>
      <c r="K20" s="26">
        <f t="shared" si="0"/>
        <v>67777</v>
      </c>
      <c r="L20" s="3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customHeight="1" x14ac:dyDescent="0.35">
      <c r="A21" s="1">
        <v>6570</v>
      </c>
      <c r="B21" s="39" t="s">
        <v>38</v>
      </c>
      <c r="C21" s="40">
        <v>7000</v>
      </c>
      <c r="D21" s="50"/>
      <c r="E21" s="51">
        <v>0</v>
      </c>
      <c r="F21" s="50"/>
      <c r="G21" s="16">
        <v>6500</v>
      </c>
      <c r="H21" s="16">
        <v>5000</v>
      </c>
      <c r="I21" s="3"/>
      <c r="J21" s="3"/>
      <c r="K21" s="3">
        <v>5536</v>
      </c>
      <c r="L21" s="3"/>
      <c r="M21" s="1"/>
      <c r="N21" s="1"/>
      <c r="O21" s="1"/>
      <c r="P21" s="52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.75" customHeight="1" x14ac:dyDescent="0.35">
      <c r="A22" s="1">
        <v>7511</v>
      </c>
      <c r="B22" s="39" t="s">
        <v>39</v>
      </c>
      <c r="C22" s="40">
        <v>39000</v>
      </c>
      <c r="D22" s="1"/>
      <c r="E22" s="18">
        <v>19592</v>
      </c>
      <c r="F22" s="1"/>
      <c r="G22" s="16" t="s">
        <v>40</v>
      </c>
      <c r="H22" s="16" t="s">
        <v>40</v>
      </c>
      <c r="I22" s="3" t="s">
        <v>34</v>
      </c>
      <c r="J22" s="3"/>
      <c r="K22" s="26">
        <f t="shared" ref="K22:K24" si="1">E22</f>
        <v>19592</v>
      </c>
      <c r="L22" s="3"/>
      <c r="M22" s="1"/>
      <c r="N22" s="1"/>
      <c r="O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customHeight="1" x14ac:dyDescent="0.35">
      <c r="A23" s="1">
        <v>7701</v>
      </c>
      <c r="B23" s="39" t="s">
        <v>41</v>
      </c>
      <c r="C23" s="40">
        <v>100000</v>
      </c>
      <c r="D23" s="50"/>
      <c r="E23" s="51">
        <v>101080</v>
      </c>
      <c r="F23" s="53"/>
      <c r="G23" s="16" t="s">
        <v>40</v>
      </c>
      <c r="H23" s="16" t="s">
        <v>40</v>
      </c>
      <c r="I23" s="3"/>
      <c r="J23" s="3"/>
      <c r="K23" s="26">
        <f t="shared" si="1"/>
        <v>101080</v>
      </c>
      <c r="L23" s="3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75" customHeight="1" x14ac:dyDescent="0.35">
      <c r="A24" s="1">
        <v>8415</v>
      </c>
      <c r="B24" s="39" t="s">
        <v>42</v>
      </c>
      <c r="C24" s="40">
        <v>102000</v>
      </c>
      <c r="D24" s="50"/>
      <c r="E24" s="51">
        <v>126736</v>
      </c>
      <c r="F24" s="53"/>
      <c r="G24" s="16" t="s">
        <v>40</v>
      </c>
      <c r="H24" s="16" t="s">
        <v>40</v>
      </c>
      <c r="I24" s="3"/>
      <c r="J24" s="3"/>
      <c r="K24" s="26">
        <f t="shared" si="1"/>
        <v>126736</v>
      </c>
      <c r="L24" s="3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customHeight="1" x14ac:dyDescent="0.35">
      <c r="A25" s="1"/>
      <c r="B25" s="39" t="s">
        <v>43</v>
      </c>
      <c r="C25" s="54">
        <v>10000</v>
      </c>
      <c r="D25" s="1"/>
      <c r="E25" s="18">
        <v>0</v>
      </c>
      <c r="F25" s="1"/>
      <c r="G25" s="16" t="s">
        <v>40</v>
      </c>
      <c r="H25" s="16" t="s">
        <v>40</v>
      </c>
      <c r="I25" s="3"/>
      <c r="J25" s="3"/>
      <c r="K25" s="3">
        <v>0</v>
      </c>
      <c r="L25" s="3"/>
      <c r="M25" s="1"/>
      <c r="N25" s="1"/>
      <c r="O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customHeight="1" x14ac:dyDescent="0.35">
      <c r="A26" s="1"/>
      <c r="B26" s="55" t="s">
        <v>44</v>
      </c>
      <c r="C26" s="56">
        <f>SUM(C11:C25)</f>
        <v>1276200</v>
      </c>
      <c r="D26" s="57"/>
      <c r="E26" s="58">
        <f>SUM(E11:E25)</f>
        <v>1000746</v>
      </c>
      <c r="F26" s="3"/>
      <c r="G26" s="3"/>
      <c r="H26" s="3"/>
      <c r="I26" s="3"/>
      <c r="J26" s="3"/>
      <c r="K26" s="3">
        <f>SUM(K11:K25)</f>
        <v>1108318</v>
      </c>
      <c r="L26" s="3"/>
      <c r="M26" s="1"/>
      <c r="N26" s="1"/>
      <c r="O26" s="1"/>
      <c r="P26" s="17" t="s">
        <v>43</v>
      </c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customHeight="1" x14ac:dyDescent="0.35">
      <c r="A27" s="1"/>
      <c r="B27" s="3"/>
      <c r="C27" s="59" t="s">
        <v>45</v>
      </c>
      <c r="D27" s="3"/>
      <c r="E27" s="26">
        <f>E26-E24-E23</f>
        <v>772930</v>
      </c>
      <c r="F27" s="3"/>
      <c r="G27" s="3"/>
      <c r="H27" s="3"/>
      <c r="I27" s="3"/>
      <c r="J27" s="3"/>
      <c r="K27" s="3"/>
      <c r="L27" s="3"/>
      <c r="M27" s="1"/>
      <c r="N27" s="1"/>
      <c r="O27" s="1"/>
      <c r="P27" s="1" t="s">
        <v>46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 x14ac:dyDescent="0.35">
      <c r="A28" s="1"/>
      <c r="B28" s="3"/>
      <c r="C28" s="60" t="s">
        <v>47</v>
      </c>
      <c r="D28" s="3"/>
      <c r="E28" s="3"/>
      <c r="F28" s="3"/>
      <c r="G28" s="3"/>
      <c r="H28" s="3"/>
      <c r="I28" s="3"/>
      <c r="J28" s="3"/>
      <c r="K28" s="16">
        <f>C26-K26</f>
        <v>167882</v>
      </c>
      <c r="L28" s="3"/>
      <c r="M28" s="1"/>
      <c r="N28" s="1"/>
      <c r="O28" s="1"/>
      <c r="P28" s="1"/>
      <c r="Q28" s="1">
        <v>-2022</v>
      </c>
      <c r="R28" s="18">
        <v>125000</v>
      </c>
      <c r="S28" s="1"/>
      <c r="T28" s="1"/>
      <c r="U28" s="1"/>
      <c r="V28" s="1"/>
      <c r="W28" s="1"/>
      <c r="X28" s="18"/>
      <c r="Y28" s="1"/>
      <c r="Z28" s="1"/>
      <c r="AA28" s="1"/>
      <c r="AB28" s="1"/>
    </row>
    <row r="29" spans="1:28" ht="15.75" customHeight="1" x14ac:dyDescent="0.35">
      <c r="A29" s="1"/>
      <c r="B29" s="3"/>
      <c r="C29" s="61" t="s">
        <v>48</v>
      </c>
      <c r="D29" s="3"/>
      <c r="E29" s="3"/>
      <c r="F29" s="3"/>
      <c r="G29" s="3"/>
      <c r="H29" s="3"/>
      <c r="I29" s="3"/>
      <c r="J29" s="3"/>
      <c r="K29" s="3"/>
      <c r="L29" s="3"/>
      <c r="M29" s="1"/>
      <c r="N29" s="1"/>
      <c r="O29" s="1"/>
      <c r="P29" s="1"/>
      <c r="Q29" s="1">
        <v>-2023</v>
      </c>
      <c r="R29" s="18">
        <v>125000</v>
      </c>
      <c r="S29" s="1"/>
      <c r="T29" s="1"/>
      <c r="U29" s="1"/>
      <c r="V29" s="1"/>
      <c r="W29" s="1"/>
      <c r="X29" s="18"/>
      <c r="Y29" s="1"/>
      <c r="Z29" s="1"/>
      <c r="AA29" s="1"/>
      <c r="AB29" s="1"/>
    </row>
    <row r="30" spans="1:28" ht="15.75" customHeight="1" x14ac:dyDescent="0.35">
      <c r="A30" s="1"/>
      <c r="B30" s="3"/>
      <c r="C30" s="62" t="s">
        <v>49</v>
      </c>
      <c r="D30" s="63"/>
      <c r="E30" s="63"/>
      <c r="F30" s="63"/>
      <c r="G30" s="63"/>
      <c r="H30" s="63"/>
      <c r="I30" s="63"/>
      <c r="J30" s="63"/>
      <c r="K30" s="63"/>
      <c r="L30" s="64"/>
      <c r="M30" s="1"/>
      <c r="N30" s="1"/>
      <c r="O30" s="1"/>
      <c r="P30" s="1"/>
      <c r="Q30" s="1">
        <v>-2024</v>
      </c>
      <c r="R30" s="18">
        <v>125000</v>
      </c>
      <c r="S30" s="1"/>
      <c r="T30" s="1"/>
      <c r="U30" s="1"/>
      <c r="V30" s="1"/>
      <c r="X30" s="52"/>
      <c r="Z30" s="1"/>
      <c r="AA30" s="1"/>
      <c r="AB30" s="1"/>
    </row>
    <row r="31" spans="1:28" ht="15.75" customHeight="1" x14ac:dyDescent="0.35">
      <c r="A31" s="1"/>
      <c r="B31" s="3"/>
      <c r="C31" s="61" t="s">
        <v>50</v>
      </c>
      <c r="D31" s="3"/>
      <c r="E31" s="3"/>
      <c r="F31" s="3"/>
      <c r="G31" s="3"/>
      <c r="H31" s="3"/>
      <c r="I31" s="3"/>
      <c r="J31" s="3"/>
      <c r="K31" s="3"/>
      <c r="L31" s="3"/>
      <c r="M31" s="1"/>
      <c r="N31" s="1"/>
      <c r="O31" s="1"/>
      <c r="P31" s="1"/>
      <c r="Q31" s="1">
        <v>-2024</v>
      </c>
      <c r="R31" s="23">
        <v>125000</v>
      </c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 x14ac:dyDescent="0.35">
      <c r="A32" s="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1"/>
      <c r="N32" s="1"/>
      <c r="O32" s="1"/>
      <c r="P32" s="1"/>
      <c r="Q32" s="1"/>
      <c r="R32" s="27">
        <f>SUM(R28:R31)</f>
        <v>500000</v>
      </c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 x14ac:dyDescent="0.35">
      <c r="A33" s="1"/>
      <c r="B33" s="65" t="s">
        <v>51</v>
      </c>
      <c r="C33" s="66" t="s">
        <v>52</v>
      </c>
      <c r="D33" s="67"/>
      <c r="E33" s="67" t="s">
        <v>53</v>
      </c>
      <c r="G33" s="68"/>
      <c r="H33" s="68"/>
      <c r="I33" s="69"/>
      <c r="J33" s="3"/>
      <c r="K33" s="3"/>
      <c r="L33" s="3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35">
      <c r="A34" s="1"/>
      <c r="B34" s="70" t="s">
        <v>54</v>
      </c>
      <c r="C34" s="15" t="s">
        <v>55</v>
      </c>
      <c r="D34" s="71"/>
      <c r="E34" s="71" t="s">
        <v>56</v>
      </c>
      <c r="G34" s="15"/>
      <c r="H34" s="15"/>
      <c r="I34" s="15"/>
      <c r="J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35">
      <c r="A35" s="1"/>
      <c r="B35" s="70" t="s">
        <v>57</v>
      </c>
      <c r="C35" s="15" t="s">
        <v>58</v>
      </c>
      <c r="D35" s="71"/>
      <c r="E35" s="71" t="s">
        <v>59</v>
      </c>
      <c r="G35" s="3"/>
      <c r="H35" s="3"/>
      <c r="I35" s="3"/>
      <c r="J35" s="3"/>
      <c r="K35" s="3"/>
      <c r="L35" s="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35">
      <c r="A36" s="1"/>
      <c r="B36" s="70" t="s">
        <v>60</v>
      </c>
      <c r="C36" s="72" t="s">
        <v>61</v>
      </c>
      <c r="D36" s="73"/>
      <c r="E36" s="71" t="s">
        <v>62</v>
      </c>
      <c r="G36" s="3"/>
      <c r="H36" s="3"/>
      <c r="I36" s="3"/>
      <c r="J36" s="3"/>
      <c r="K36" s="3"/>
      <c r="L36" s="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35">
      <c r="A37" s="1"/>
      <c r="B37" s="65" t="s">
        <v>63</v>
      </c>
      <c r="C37" s="74">
        <f>580000+300000+290000+1400000</f>
        <v>2570000</v>
      </c>
      <c r="D37" s="74"/>
      <c r="E37" s="74" t="s">
        <v>64</v>
      </c>
      <c r="G37" s="3"/>
      <c r="H37" s="3"/>
      <c r="I37" s="3"/>
      <c r="J37" s="3"/>
      <c r="K37" s="3"/>
      <c r="L37" s="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35">
      <c r="A38" s="1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35">
      <c r="A39" s="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</sheetData>
  <mergeCells count="2">
    <mergeCell ref="H2:I2"/>
    <mergeCell ref="G4:H4"/>
  </mergeCells>
  <pageMargins left="0.7" right="0.7" top="0.75" bottom="0.75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998"/>
  <sheetViews>
    <sheetView topLeftCell="B1" workbookViewId="0"/>
  </sheetViews>
  <sheetFormatPr defaultColWidth="12.6640625" defaultRowHeight="15" customHeight="1" x14ac:dyDescent="0.3"/>
  <cols>
    <col min="1" max="1" width="7.6640625" hidden="1" customWidth="1"/>
    <col min="2" max="2" width="38.1640625" customWidth="1"/>
    <col min="3" max="3" width="31.5" customWidth="1"/>
    <col min="4" max="4" width="3.6640625" customWidth="1"/>
    <col min="5" max="5" width="44.1640625" customWidth="1"/>
    <col min="6" max="6" width="33.75" customWidth="1"/>
    <col min="7" max="8" width="15.4140625" hidden="1" customWidth="1"/>
    <col min="9" max="9" width="40.4140625" hidden="1" customWidth="1"/>
    <col min="10" max="10" width="7.6640625" hidden="1" customWidth="1"/>
    <col min="11" max="12" width="8" customWidth="1"/>
    <col min="13" max="17" width="7.6640625" customWidth="1"/>
    <col min="18" max="19" width="9.25" customWidth="1"/>
    <col min="20" max="21" width="7.6640625" customWidth="1"/>
    <col min="22" max="22" width="11" customWidth="1"/>
    <col min="23" max="23" width="7.6640625" customWidth="1"/>
    <col min="24" max="24" width="9.5" customWidth="1"/>
    <col min="25" max="28" width="7.6640625" customWidth="1"/>
  </cols>
  <sheetData>
    <row r="1" spans="1:28" ht="15.5" x14ac:dyDescent="0.3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5" x14ac:dyDescent="0.35">
      <c r="A2" s="1"/>
      <c r="B2" s="4" t="s">
        <v>1</v>
      </c>
      <c r="C2" s="3"/>
      <c r="D2" s="3"/>
      <c r="E2" s="3"/>
      <c r="F2" s="3"/>
      <c r="G2" s="3"/>
      <c r="H2" s="84"/>
      <c r="I2" s="85"/>
      <c r="J2" s="3"/>
      <c r="K2" s="3"/>
      <c r="L2" s="3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.5" x14ac:dyDescent="0.35">
      <c r="A3" s="1"/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4.5" x14ac:dyDescent="0.35">
      <c r="A4" s="1"/>
      <c r="B4" s="3"/>
      <c r="C4" s="3"/>
      <c r="D4" s="3"/>
      <c r="E4" s="3"/>
      <c r="F4" s="3"/>
      <c r="G4" s="86" t="s">
        <v>2</v>
      </c>
      <c r="H4" s="87"/>
      <c r="I4" s="3"/>
      <c r="J4" s="3"/>
      <c r="K4" s="3"/>
      <c r="L4" s="3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8.5" x14ac:dyDescent="0.45">
      <c r="A5" s="1"/>
      <c r="B5" s="5" t="s">
        <v>3</v>
      </c>
      <c r="C5" s="6"/>
      <c r="D5" s="7"/>
      <c r="E5" s="7" t="s">
        <v>4</v>
      </c>
      <c r="F5" s="8" t="s">
        <v>5</v>
      </c>
      <c r="G5" s="9">
        <v>2020</v>
      </c>
      <c r="H5" s="9">
        <v>2019</v>
      </c>
      <c r="I5" s="3"/>
      <c r="J5" s="3"/>
      <c r="K5" s="3"/>
      <c r="L5" s="3"/>
      <c r="M5" s="1"/>
      <c r="N5" s="1"/>
      <c r="O5" s="1"/>
      <c r="P5" s="10" t="s">
        <v>6</v>
      </c>
      <c r="Q5" s="1"/>
      <c r="R5" s="1"/>
      <c r="S5" s="1"/>
      <c r="T5" s="1"/>
      <c r="U5" s="1"/>
      <c r="V5" s="1"/>
      <c r="W5" s="1"/>
      <c r="X5" s="1" t="s">
        <v>7</v>
      </c>
      <c r="Y5" s="1"/>
      <c r="Z5" s="1"/>
      <c r="AA5" s="1"/>
      <c r="AB5" s="1"/>
    </row>
    <row r="6" spans="1:28" ht="14.5" x14ac:dyDescent="0.35">
      <c r="A6" s="1">
        <v>3910</v>
      </c>
      <c r="B6" s="11" t="s">
        <v>8</v>
      </c>
      <c r="C6" s="12">
        <f>4210*71*4</f>
        <v>1195640</v>
      </c>
      <c r="D6" s="13"/>
      <c r="E6" s="14">
        <v>1195640</v>
      </c>
      <c r="F6" s="15" t="s">
        <v>9</v>
      </c>
      <c r="G6" s="16">
        <v>1065500</v>
      </c>
      <c r="H6" s="16">
        <v>1065500</v>
      </c>
      <c r="I6" s="3"/>
      <c r="J6" s="3"/>
      <c r="K6" s="3"/>
      <c r="L6" s="3"/>
      <c r="M6" s="1"/>
      <c r="N6" s="1"/>
      <c r="O6" s="1"/>
      <c r="P6" s="17"/>
      <c r="Q6" s="1"/>
      <c r="R6" s="1"/>
      <c r="S6" s="1"/>
      <c r="T6" s="1"/>
      <c r="U6" s="1"/>
      <c r="V6" s="1"/>
      <c r="W6" s="1"/>
      <c r="X6" s="18">
        <v>437000</v>
      </c>
      <c r="Y6" s="1" t="s">
        <v>10</v>
      </c>
      <c r="Z6" s="1"/>
      <c r="AA6" s="1"/>
      <c r="AB6" s="1"/>
    </row>
    <row r="7" spans="1:28" ht="14.5" x14ac:dyDescent="0.35">
      <c r="A7" s="1">
        <v>3740</v>
      </c>
      <c r="B7" s="11" t="s">
        <v>11</v>
      </c>
      <c r="C7" s="19">
        <v>0</v>
      </c>
      <c r="D7" s="20"/>
      <c r="E7" s="21">
        <v>0</v>
      </c>
      <c r="F7" s="3"/>
      <c r="G7" s="16">
        <v>0</v>
      </c>
      <c r="H7" s="16">
        <v>0</v>
      </c>
      <c r="I7" s="3"/>
      <c r="J7" s="3"/>
      <c r="K7" s="3"/>
      <c r="L7" s="3"/>
      <c r="M7" s="1"/>
      <c r="N7" s="1"/>
      <c r="O7" s="1"/>
      <c r="P7" s="22" t="s">
        <v>12</v>
      </c>
      <c r="Q7" s="1"/>
      <c r="R7" s="1"/>
      <c r="S7" s="1"/>
      <c r="T7" s="1"/>
      <c r="U7" s="1"/>
      <c r="V7" s="18">
        <v>20000</v>
      </c>
      <c r="W7" s="1"/>
      <c r="X7" s="23">
        <v>150000</v>
      </c>
      <c r="Y7" s="1" t="s">
        <v>13</v>
      </c>
      <c r="Z7" s="1"/>
      <c r="AA7" s="1"/>
      <c r="AB7" s="1"/>
    </row>
    <row r="8" spans="1:28" ht="14.5" x14ac:dyDescent="0.35">
      <c r="A8" s="1"/>
      <c r="B8" s="24" t="s">
        <v>14</v>
      </c>
      <c r="C8" s="25">
        <f>SUM(C6:C7)</f>
        <v>1195640</v>
      </c>
      <c r="D8" s="3"/>
      <c r="E8" s="26"/>
      <c r="F8" s="3"/>
      <c r="G8" s="16"/>
      <c r="H8" s="16"/>
      <c r="I8" s="3"/>
      <c r="J8" s="3"/>
      <c r="K8" s="3"/>
      <c r="L8" s="3"/>
      <c r="M8" s="1"/>
      <c r="N8" s="1"/>
      <c r="O8" s="1"/>
      <c r="P8" s="1" t="s">
        <v>15</v>
      </c>
      <c r="Q8" s="1"/>
      <c r="R8" s="1"/>
      <c r="S8" s="1"/>
      <c r="T8" s="1"/>
      <c r="U8" s="1"/>
      <c r="V8" s="18">
        <v>200000</v>
      </c>
      <c r="W8" s="1"/>
      <c r="X8" s="27">
        <f>SUM(X6:X7)</f>
        <v>587000</v>
      </c>
      <c r="Y8" s="1"/>
      <c r="Z8" s="1"/>
      <c r="AA8" s="1"/>
      <c r="AB8" s="1"/>
    </row>
    <row r="9" spans="1:28" ht="14.5" x14ac:dyDescent="0.35">
      <c r="A9" s="1"/>
      <c r="B9" s="28"/>
      <c r="C9" s="3"/>
      <c r="D9" s="3"/>
      <c r="E9" s="26"/>
      <c r="F9" s="3"/>
      <c r="G9" s="16"/>
      <c r="H9" s="16"/>
      <c r="I9" s="3"/>
      <c r="J9" s="3"/>
      <c r="K9" s="3"/>
      <c r="L9" s="3"/>
      <c r="M9" s="1"/>
      <c r="N9" s="1"/>
      <c r="O9" s="1"/>
      <c r="P9" s="29" t="s">
        <v>16</v>
      </c>
      <c r="V9" s="30">
        <v>200000</v>
      </c>
      <c r="W9" s="1"/>
      <c r="Z9" s="1"/>
      <c r="AA9" s="1"/>
      <c r="AB9" s="1"/>
    </row>
    <row r="10" spans="1:28" ht="14.5" x14ac:dyDescent="0.35">
      <c r="A10" s="1"/>
      <c r="B10" s="31" t="s">
        <v>17</v>
      </c>
      <c r="C10" s="32"/>
      <c r="D10" s="7"/>
      <c r="E10" s="33"/>
      <c r="F10" s="8"/>
      <c r="G10" s="16"/>
      <c r="H10" s="16"/>
      <c r="I10" s="3"/>
      <c r="J10" s="3"/>
      <c r="K10" s="3"/>
      <c r="L10" s="3"/>
      <c r="M10" s="1"/>
      <c r="N10" s="1"/>
      <c r="O10" s="1"/>
      <c r="P10" s="1" t="s">
        <v>18</v>
      </c>
      <c r="Q10" s="1"/>
      <c r="R10" s="1"/>
      <c r="S10" s="1"/>
      <c r="T10" s="1"/>
      <c r="U10" s="1"/>
      <c r="V10" s="23">
        <v>125000</v>
      </c>
      <c r="W10" s="1"/>
      <c r="X10" s="18">
        <v>150000</v>
      </c>
      <c r="Y10" s="1" t="s">
        <v>19</v>
      </c>
      <c r="Z10" s="1"/>
      <c r="AA10" s="1"/>
      <c r="AB10" s="1"/>
    </row>
    <row r="11" spans="1:28" ht="14.5" x14ac:dyDescent="0.35">
      <c r="A11" s="1">
        <v>5120</v>
      </c>
      <c r="B11" s="34" t="s">
        <v>20</v>
      </c>
      <c r="C11" s="35">
        <v>50000</v>
      </c>
      <c r="D11" s="36"/>
      <c r="E11" s="37">
        <f>84571+45574-25000-55000</f>
        <v>50145</v>
      </c>
      <c r="F11" s="38"/>
      <c r="G11" s="16">
        <v>38900</v>
      </c>
      <c r="H11" s="16">
        <v>39100</v>
      </c>
      <c r="I11" s="3"/>
      <c r="J11" s="3"/>
      <c r="K11" s="3">
        <v>50145</v>
      </c>
      <c r="L11" s="3"/>
      <c r="M11" s="1"/>
      <c r="N11" s="1"/>
      <c r="O11" s="1"/>
      <c r="P11" s="1"/>
      <c r="Q11" s="1"/>
      <c r="R11" s="1"/>
      <c r="S11" s="1"/>
      <c r="T11" s="1"/>
      <c r="U11" s="1"/>
      <c r="V11" s="18">
        <f>SUM(V7:V10)</f>
        <v>545000</v>
      </c>
      <c r="W11" s="1"/>
      <c r="X11" s="1"/>
      <c r="Y11" s="1"/>
      <c r="Z11" s="1"/>
      <c r="AA11" s="1"/>
      <c r="AB11" s="1"/>
    </row>
    <row r="12" spans="1:28" ht="14.5" x14ac:dyDescent="0.35">
      <c r="A12" s="1">
        <v>5160</v>
      </c>
      <c r="B12" s="39" t="s">
        <v>21</v>
      </c>
      <c r="C12" s="40">
        <v>250000</v>
      </c>
      <c r="D12" s="41"/>
      <c r="E12" s="42">
        <v>181730</v>
      </c>
      <c r="F12" s="43"/>
      <c r="G12" s="16">
        <v>130000</v>
      </c>
      <c r="H12" s="16">
        <v>142400</v>
      </c>
      <c r="I12" s="3"/>
      <c r="J12" s="3"/>
      <c r="K12" s="3">
        <v>181730</v>
      </c>
      <c r="L12" s="3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14.5" x14ac:dyDescent="0.35">
      <c r="A13" s="1">
        <v>5410</v>
      </c>
      <c r="B13" s="39" t="s">
        <v>22</v>
      </c>
      <c r="C13" s="40">
        <v>1700</v>
      </c>
      <c r="D13" s="41"/>
      <c r="E13" s="42">
        <v>0</v>
      </c>
      <c r="F13" s="43"/>
      <c r="G13" s="16">
        <v>1500</v>
      </c>
      <c r="H13" s="16">
        <v>11000</v>
      </c>
      <c r="I13" s="3" t="s">
        <v>23</v>
      </c>
      <c r="J13" s="3"/>
      <c r="K13" s="3">
        <v>0</v>
      </c>
      <c r="L13" s="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4.5" x14ac:dyDescent="0.35">
      <c r="A14" s="1">
        <v>5510</v>
      </c>
      <c r="B14" s="39" t="s">
        <v>24</v>
      </c>
      <c r="C14" s="44">
        <v>150000</v>
      </c>
      <c r="D14" s="1"/>
      <c r="E14" s="18">
        <v>0</v>
      </c>
      <c r="F14" s="1" t="s">
        <v>25</v>
      </c>
      <c r="G14" s="16"/>
      <c r="H14" s="16"/>
      <c r="I14" s="3"/>
      <c r="J14" s="3"/>
      <c r="K14" s="3">
        <v>21758</v>
      </c>
      <c r="L14" s="3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4.5" x14ac:dyDescent="0.35">
      <c r="A15" s="1">
        <v>5530</v>
      </c>
      <c r="B15" s="39" t="s">
        <v>26</v>
      </c>
      <c r="C15" s="35">
        <v>70000</v>
      </c>
      <c r="D15" s="1"/>
      <c r="E15" s="18">
        <v>44448</v>
      </c>
      <c r="F15" s="1" t="s">
        <v>27</v>
      </c>
      <c r="G15" s="16">
        <v>57800</v>
      </c>
      <c r="H15" s="16">
        <v>92600</v>
      </c>
      <c r="I15" s="3" t="s">
        <v>28</v>
      </c>
      <c r="J15" s="3"/>
      <c r="K15" s="3">
        <f>41600+26740+17708+13500</f>
        <v>99548</v>
      </c>
      <c r="L15" s="3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4.5" x14ac:dyDescent="0.35">
      <c r="A16" s="1">
        <v>5540</v>
      </c>
      <c r="B16" s="39" t="s">
        <v>29</v>
      </c>
      <c r="C16" s="35">
        <v>90000</v>
      </c>
      <c r="D16" s="1"/>
      <c r="E16" s="18">
        <v>91563</v>
      </c>
      <c r="F16" s="1" t="s">
        <v>30</v>
      </c>
      <c r="G16" s="16">
        <v>70300</v>
      </c>
      <c r="H16" s="16">
        <v>138700</v>
      </c>
      <c r="I16" s="3" t="s">
        <v>31</v>
      </c>
      <c r="J16" s="3"/>
      <c r="K16" s="3">
        <f>49272+20704+18820+18081+8986+878</f>
        <v>116741</v>
      </c>
      <c r="L16" s="3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4.5" x14ac:dyDescent="0.35">
      <c r="A17" s="1">
        <v>6210</v>
      </c>
      <c r="B17" s="39" t="s">
        <v>32</v>
      </c>
      <c r="C17" s="45">
        <v>255000</v>
      </c>
      <c r="D17" s="46"/>
      <c r="E17" s="47">
        <v>255319</v>
      </c>
      <c r="F17" s="43"/>
      <c r="G17" s="16">
        <v>212000</v>
      </c>
      <c r="H17" s="16">
        <v>249000</v>
      </c>
      <c r="I17" s="3"/>
      <c r="J17" s="3"/>
      <c r="K17" s="48">
        <v>255319</v>
      </c>
      <c r="L17" s="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4.5" x14ac:dyDescent="0.35">
      <c r="A18" s="1">
        <v>6310</v>
      </c>
      <c r="B18" s="39" t="s">
        <v>33</v>
      </c>
      <c r="C18" s="40">
        <v>20000</v>
      </c>
      <c r="D18" s="41"/>
      <c r="E18" s="42">
        <v>0</v>
      </c>
      <c r="F18" s="43"/>
      <c r="G18" s="16">
        <v>6000</v>
      </c>
      <c r="H18" s="16">
        <v>7700</v>
      </c>
      <c r="I18" s="3" t="s">
        <v>34</v>
      </c>
      <c r="J18" s="3"/>
      <c r="K18" s="48">
        <v>0</v>
      </c>
      <c r="L18" s="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5.75" customHeight="1" x14ac:dyDescent="0.35">
      <c r="A19" s="49" t="s">
        <v>35</v>
      </c>
      <c r="B19" s="39" t="s">
        <v>36</v>
      </c>
      <c r="C19" s="40">
        <v>71500</v>
      </c>
      <c r="D19" s="46"/>
      <c r="E19" s="47">
        <v>62356</v>
      </c>
      <c r="F19" s="46"/>
      <c r="G19" s="16">
        <v>71500</v>
      </c>
      <c r="H19" s="16">
        <v>71500</v>
      </c>
      <c r="I19" s="3" t="s">
        <v>34</v>
      </c>
      <c r="J19" s="3"/>
      <c r="K19" s="26">
        <f t="shared" ref="K19:K20" si="0">E19</f>
        <v>62356</v>
      </c>
      <c r="L19" s="3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5.75" customHeight="1" x14ac:dyDescent="0.35">
      <c r="A20" s="1">
        <v>6530</v>
      </c>
      <c r="B20" s="39" t="s">
        <v>37</v>
      </c>
      <c r="C20" s="40">
        <v>60000</v>
      </c>
      <c r="D20" s="41"/>
      <c r="E20" s="42">
        <v>67777</v>
      </c>
      <c r="F20" s="43"/>
      <c r="G20" s="16">
        <v>33000</v>
      </c>
      <c r="H20" s="16">
        <v>42000</v>
      </c>
      <c r="I20" s="3"/>
      <c r="J20" s="3"/>
      <c r="K20" s="26">
        <f t="shared" si="0"/>
        <v>67777</v>
      </c>
      <c r="L20" s="3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customHeight="1" x14ac:dyDescent="0.35">
      <c r="A21" s="1">
        <v>6570</v>
      </c>
      <c r="B21" s="39" t="s">
        <v>38</v>
      </c>
      <c r="C21" s="40">
        <v>7000</v>
      </c>
      <c r="D21" s="50"/>
      <c r="E21" s="51">
        <v>0</v>
      </c>
      <c r="F21" s="50"/>
      <c r="G21" s="16">
        <v>6500</v>
      </c>
      <c r="H21" s="16">
        <v>5000</v>
      </c>
      <c r="I21" s="3"/>
      <c r="J21" s="3"/>
      <c r="K21" s="3">
        <v>5536</v>
      </c>
      <c r="L21" s="3"/>
      <c r="M21" s="1"/>
      <c r="N21" s="1"/>
      <c r="O21" s="1"/>
      <c r="P21" s="52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.75" customHeight="1" x14ac:dyDescent="0.35">
      <c r="A22" s="1">
        <v>7511</v>
      </c>
      <c r="B22" s="39" t="s">
        <v>39</v>
      </c>
      <c r="C22" s="40">
        <v>39000</v>
      </c>
      <c r="D22" s="1"/>
      <c r="E22" s="18">
        <v>19592</v>
      </c>
      <c r="F22" s="1"/>
      <c r="G22" s="16" t="s">
        <v>40</v>
      </c>
      <c r="H22" s="16" t="s">
        <v>40</v>
      </c>
      <c r="I22" s="3" t="s">
        <v>34</v>
      </c>
      <c r="J22" s="3"/>
      <c r="K22" s="26">
        <f t="shared" ref="K22:K24" si="1">E22</f>
        <v>19592</v>
      </c>
      <c r="L22" s="3"/>
      <c r="M22" s="1"/>
      <c r="N22" s="1"/>
      <c r="O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customHeight="1" x14ac:dyDescent="0.35">
      <c r="A23" s="1">
        <v>7701</v>
      </c>
      <c r="B23" s="39" t="s">
        <v>41</v>
      </c>
      <c r="C23" s="40">
        <v>100000</v>
      </c>
      <c r="D23" s="50"/>
      <c r="E23" s="51">
        <v>101080</v>
      </c>
      <c r="F23" s="53"/>
      <c r="G23" s="16" t="s">
        <v>40</v>
      </c>
      <c r="H23" s="16" t="s">
        <v>40</v>
      </c>
      <c r="I23" s="3"/>
      <c r="J23" s="3"/>
      <c r="K23" s="26">
        <f t="shared" si="1"/>
        <v>101080</v>
      </c>
      <c r="L23" s="3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75" customHeight="1" x14ac:dyDescent="0.35">
      <c r="A24" s="1">
        <v>8415</v>
      </c>
      <c r="B24" s="39" t="s">
        <v>42</v>
      </c>
      <c r="C24" s="40">
        <v>102000</v>
      </c>
      <c r="D24" s="50"/>
      <c r="E24" s="51">
        <v>126736</v>
      </c>
      <c r="F24" s="53"/>
      <c r="G24" s="16" t="s">
        <v>40</v>
      </c>
      <c r="H24" s="16" t="s">
        <v>40</v>
      </c>
      <c r="I24" s="3"/>
      <c r="J24" s="3"/>
      <c r="K24" s="26">
        <f t="shared" si="1"/>
        <v>126736</v>
      </c>
      <c r="L24" s="3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customHeight="1" x14ac:dyDescent="0.35">
      <c r="A25" s="1"/>
      <c r="B25" s="39" t="s">
        <v>43</v>
      </c>
      <c r="C25" s="54">
        <v>10000</v>
      </c>
      <c r="D25" s="1"/>
      <c r="E25" s="18">
        <v>0</v>
      </c>
      <c r="F25" s="1"/>
      <c r="G25" s="16" t="s">
        <v>40</v>
      </c>
      <c r="H25" s="16" t="s">
        <v>40</v>
      </c>
      <c r="I25" s="3"/>
      <c r="J25" s="3"/>
      <c r="K25" s="3">
        <v>0</v>
      </c>
      <c r="L25" s="3"/>
      <c r="M25" s="1"/>
      <c r="N25" s="1"/>
      <c r="O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customHeight="1" x14ac:dyDescent="0.35">
      <c r="A26" s="1"/>
      <c r="B26" s="55" t="s">
        <v>44</v>
      </c>
      <c r="C26" s="56">
        <f>SUM(C11:C25)</f>
        <v>1276200</v>
      </c>
      <c r="D26" s="57"/>
      <c r="E26" s="58">
        <f>SUM(E11:E25)</f>
        <v>1000746</v>
      </c>
      <c r="F26" s="3"/>
      <c r="G26" s="3"/>
      <c r="H26" s="3"/>
      <c r="I26" s="3"/>
      <c r="J26" s="3"/>
      <c r="K26" s="3">
        <f>SUM(K11:K25)</f>
        <v>1108318</v>
      </c>
      <c r="L26" s="3"/>
      <c r="M26" s="1"/>
      <c r="N26" s="1"/>
      <c r="O26" s="1"/>
      <c r="P26" s="17" t="s">
        <v>43</v>
      </c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customHeight="1" x14ac:dyDescent="0.35">
      <c r="A27" s="1"/>
      <c r="B27" s="3"/>
      <c r="C27" s="59" t="s">
        <v>45</v>
      </c>
      <c r="D27" s="3"/>
      <c r="E27" s="26">
        <f>E26-E24-E23</f>
        <v>772930</v>
      </c>
      <c r="F27" s="3"/>
      <c r="G27" s="3"/>
      <c r="H27" s="3"/>
      <c r="I27" s="3"/>
      <c r="J27" s="3"/>
      <c r="K27" s="3"/>
      <c r="L27" s="3"/>
      <c r="M27" s="1"/>
      <c r="N27" s="1"/>
      <c r="O27" s="1"/>
      <c r="P27" s="1" t="s">
        <v>46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 x14ac:dyDescent="0.35">
      <c r="A28" s="1"/>
      <c r="B28" s="3"/>
      <c r="C28" s="60" t="s">
        <v>47</v>
      </c>
      <c r="D28" s="3"/>
      <c r="E28" s="3"/>
      <c r="F28" s="3"/>
      <c r="G28" s="3"/>
      <c r="H28" s="3"/>
      <c r="I28" s="3"/>
      <c r="J28" s="3"/>
      <c r="K28" s="16">
        <f>C26-K26</f>
        <v>167882</v>
      </c>
      <c r="L28" s="3"/>
      <c r="M28" s="1"/>
      <c r="N28" s="1"/>
      <c r="O28" s="1"/>
      <c r="P28" s="1"/>
      <c r="Q28" s="1">
        <v>-2022</v>
      </c>
      <c r="R28" s="18">
        <v>125000</v>
      </c>
      <c r="S28" s="1"/>
      <c r="T28" s="1"/>
      <c r="U28" s="1"/>
      <c r="V28" s="1"/>
      <c r="W28" s="1"/>
      <c r="X28" s="18"/>
      <c r="Y28" s="1"/>
      <c r="Z28" s="1"/>
      <c r="AA28" s="1"/>
      <c r="AB28" s="1"/>
    </row>
    <row r="29" spans="1:28" ht="15.75" customHeight="1" x14ac:dyDescent="0.35">
      <c r="A29" s="1"/>
      <c r="B29" s="3"/>
      <c r="C29" s="61" t="s">
        <v>48</v>
      </c>
      <c r="D29" s="3"/>
      <c r="E29" s="3"/>
      <c r="F29" s="3"/>
      <c r="G29" s="3"/>
      <c r="H29" s="3"/>
      <c r="I29" s="3"/>
      <c r="J29" s="3"/>
      <c r="K29" s="3"/>
      <c r="L29" s="3"/>
      <c r="M29" s="1"/>
      <c r="N29" s="1"/>
      <c r="O29" s="1"/>
      <c r="P29" s="1"/>
      <c r="Q29" s="1">
        <v>-2023</v>
      </c>
      <c r="R29" s="18">
        <v>125000</v>
      </c>
      <c r="S29" s="1"/>
      <c r="T29" s="1"/>
      <c r="U29" s="1"/>
      <c r="V29" s="1"/>
      <c r="W29" s="1"/>
      <c r="X29" s="18"/>
      <c r="Y29" s="1"/>
      <c r="Z29" s="1"/>
      <c r="AA29" s="1"/>
      <c r="AB29" s="1"/>
    </row>
    <row r="30" spans="1:28" ht="15.75" customHeight="1" x14ac:dyDescent="0.35">
      <c r="A30" s="1"/>
      <c r="B30" s="3"/>
      <c r="C30" s="62" t="s">
        <v>49</v>
      </c>
      <c r="D30" s="63"/>
      <c r="E30" s="63"/>
      <c r="F30" s="63"/>
      <c r="G30" s="63"/>
      <c r="H30" s="63"/>
      <c r="I30" s="63"/>
      <c r="J30" s="63"/>
      <c r="K30" s="63"/>
      <c r="L30" s="64"/>
      <c r="M30" s="1"/>
      <c r="N30" s="1"/>
      <c r="O30" s="1"/>
      <c r="P30" s="1"/>
      <c r="Q30" s="1">
        <v>-2024</v>
      </c>
      <c r="R30" s="18">
        <v>125000</v>
      </c>
      <c r="S30" s="1"/>
      <c r="T30" s="1"/>
      <c r="U30" s="1"/>
      <c r="V30" s="1"/>
      <c r="X30" s="52"/>
      <c r="Z30" s="1"/>
      <c r="AA30" s="1"/>
      <c r="AB30" s="1"/>
    </row>
    <row r="31" spans="1:28" ht="15.75" customHeight="1" x14ac:dyDescent="0.35">
      <c r="A31" s="1"/>
      <c r="B31" s="3"/>
      <c r="C31" s="61" t="s">
        <v>50</v>
      </c>
      <c r="D31" s="3"/>
      <c r="E31" s="3"/>
      <c r="F31" s="3"/>
      <c r="G31" s="3"/>
      <c r="H31" s="3"/>
      <c r="I31" s="3"/>
      <c r="J31" s="3"/>
      <c r="K31" s="3"/>
      <c r="L31" s="3"/>
      <c r="M31" s="1"/>
      <c r="N31" s="1"/>
      <c r="O31" s="1"/>
      <c r="P31" s="1"/>
      <c r="Q31" s="1">
        <v>-2024</v>
      </c>
      <c r="R31" s="23">
        <v>125000</v>
      </c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 x14ac:dyDescent="0.35">
      <c r="A32" s="1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1"/>
      <c r="N32" s="1"/>
      <c r="O32" s="1"/>
      <c r="P32" s="1"/>
      <c r="Q32" s="1"/>
      <c r="R32" s="27">
        <f>SUM(R28:R31)</f>
        <v>500000</v>
      </c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 x14ac:dyDescent="0.35">
      <c r="A33" s="1"/>
      <c r="B33" s="65" t="s">
        <v>51</v>
      </c>
      <c r="C33" s="66" t="s">
        <v>52</v>
      </c>
      <c r="D33" s="67"/>
      <c r="E33" s="67" t="s">
        <v>53</v>
      </c>
      <c r="G33" s="68"/>
      <c r="H33" s="68"/>
      <c r="I33" s="69"/>
      <c r="J33" s="3"/>
      <c r="K33" s="3"/>
      <c r="L33" s="3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35">
      <c r="A34" s="1"/>
      <c r="B34" s="70" t="s">
        <v>54</v>
      </c>
      <c r="C34" s="15" t="s">
        <v>55</v>
      </c>
      <c r="D34" s="71"/>
      <c r="E34" s="71" t="s">
        <v>56</v>
      </c>
      <c r="G34" s="15"/>
      <c r="H34" s="15"/>
      <c r="I34" s="15"/>
      <c r="J34" s="3"/>
      <c r="K34" s="3"/>
      <c r="L34" s="3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35">
      <c r="A35" s="1"/>
      <c r="B35" s="70" t="s">
        <v>57</v>
      </c>
      <c r="C35" s="15" t="s">
        <v>58</v>
      </c>
      <c r="D35" s="71"/>
      <c r="E35" s="71" t="s">
        <v>59</v>
      </c>
      <c r="G35" s="3"/>
      <c r="H35" s="3"/>
      <c r="I35" s="3"/>
      <c r="J35" s="3"/>
      <c r="K35" s="3"/>
      <c r="L35" s="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35">
      <c r="A36" s="1"/>
      <c r="B36" s="70" t="s">
        <v>60</v>
      </c>
      <c r="C36" s="72" t="s">
        <v>61</v>
      </c>
      <c r="D36" s="73"/>
      <c r="E36" s="71" t="s">
        <v>62</v>
      </c>
      <c r="G36" s="3"/>
      <c r="H36" s="3"/>
      <c r="I36" s="3"/>
      <c r="J36" s="3"/>
      <c r="K36" s="3"/>
      <c r="L36" s="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35">
      <c r="A37" s="1"/>
      <c r="B37" s="65" t="s">
        <v>63</v>
      </c>
      <c r="C37" s="74">
        <f>580000+300000+290000+1400000</f>
        <v>2570000</v>
      </c>
      <c r="D37" s="74"/>
      <c r="E37" s="74" t="s">
        <v>64</v>
      </c>
      <c r="G37" s="3"/>
      <c r="H37" s="3"/>
      <c r="I37" s="3"/>
      <c r="J37" s="3"/>
      <c r="K37" s="3"/>
      <c r="L37" s="3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35">
      <c r="A38" s="1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35">
      <c r="A39" s="1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</sheetData>
  <mergeCells count="2">
    <mergeCell ref="H2:I2"/>
    <mergeCell ref="G4:H4"/>
  </mergeCells>
  <pageMargins left="0.7" right="0.7" top="0.75" bottom="0.75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C6:E53"/>
  <sheetViews>
    <sheetView workbookViewId="0"/>
  </sheetViews>
  <sheetFormatPr defaultColWidth="12.6640625" defaultRowHeight="15" customHeight="1" x14ac:dyDescent="0.3"/>
  <sheetData>
    <row r="6" spans="3:5" ht="15" customHeight="1" x14ac:dyDescent="0.3">
      <c r="C6" s="48" t="s">
        <v>65</v>
      </c>
    </row>
    <row r="7" spans="3:5" ht="15" customHeight="1" x14ac:dyDescent="0.35">
      <c r="C7" s="49">
        <v>2018</v>
      </c>
      <c r="D7" s="1" t="s">
        <v>66</v>
      </c>
      <c r="E7" s="75">
        <v>-112332</v>
      </c>
    </row>
    <row r="8" spans="3:5" ht="15" customHeight="1" x14ac:dyDescent="0.35">
      <c r="C8" s="49">
        <v>2018</v>
      </c>
      <c r="D8" s="1" t="s">
        <v>67</v>
      </c>
      <c r="E8" s="75">
        <v>41759</v>
      </c>
    </row>
    <row r="9" spans="3:5" ht="15" customHeight="1" x14ac:dyDescent="0.35">
      <c r="C9" s="49">
        <v>2018</v>
      </c>
      <c r="D9" s="1" t="s">
        <v>68</v>
      </c>
      <c r="E9" s="75">
        <v>46997</v>
      </c>
    </row>
    <row r="10" spans="3:5" ht="15" customHeight="1" x14ac:dyDescent="0.35">
      <c r="C10" s="49">
        <v>2019</v>
      </c>
      <c r="D10" s="1" t="s">
        <v>69</v>
      </c>
      <c r="E10" s="75">
        <v>-52707</v>
      </c>
    </row>
    <row r="11" spans="3:5" ht="15" customHeight="1" x14ac:dyDescent="0.35">
      <c r="C11" s="49">
        <v>2019</v>
      </c>
      <c r="D11" s="1" t="s">
        <v>70</v>
      </c>
      <c r="E11" s="75">
        <v>65928</v>
      </c>
    </row>
    <row r="12" spans="3:5" ht="15" customHeight="1" x14ac:dyDescent="0.35">
      <c r="C12" s="49">
        <v>2019</v>
      </c>
      <c r="D12" s="1" t="s">
        <v>71</v>
      </c>
      <c r="E12" s="75">
        <v>-26274</v>
      </c>
    </row>
    <row r="13" spans="3:5" ht="15" customHeight="1" x14ac:dyDescent="0.35">
      <c r="C13" s="49">
        <v>2019</v>
      </c>
      <c r="D13" s="1" t="s">
        <v>72</v>
      </c>
      <c r="E13" s="75">
        <v>-113130</v>
      </c>
    </row>
    <row r="14" spans="3:5" ht="15" customHeight="1" x14ac:dyDescent="0.35">
      <c r="C14" s="49">
        <v>2019</v>
      </c>
      <c r="D14" s="1" t="s">
        <v>73</v>
      </c>
      <c r="E14" s="75">
        <v>13642</v>
      </c>
    </row>
    <row r="15" spans="3:5" ht="15" customHeight="1" x14ac:dyDescent="0.35">
      <c r="C15" s="49">
        <v>2019</v>
      </c>
      <c r="D15" s="1" t="s">
        <v>74</v>
      </c>
      <c r="E15" s="75">
        <v>-12034</v>
      </c>
    </row>
    <row r="16" spans="3:5" ht="15" customHeight="1" x14ac:dyDescent="0.35">
      <c r="C16" s="49">
        <v>2019</v>
      </c>
      <c r="D16" s="1" t="s">
        <v>75</v>
      </c>
      <c r="E16" s="75">
        <v>186460</v>
      </c>
    </row>
    <row r="17" spans="3:5" ht="15" customHeight="1" x14ac:dyDescent="0.35">
      <c r="C17" s="49">
        <v>2019</v>
      </c>
      <c r="D17" s="1" t="s">
        <v>76</v>
      </c>
      <c r="E17" s="75">
        <v>152702</v>
      </c>
    </row>
    <row r="18" spans="3:5" ht="15" customHeight="1" x14ac:dyDescent="0.35">
      <c r="C18" s="49">
        <v>2019</v>
      </c>
      <c r="D18" s="1" t="s">
        <v>77</v>
      </c>
      <c r="E18" s="75">
        <v>74453</v>
      </c>
    </row>
    <row r="19" spans="3:5" ht="15" customHeight="1" x14ac:dyDescent="0.35">
      <c r="C19" s="49">
        <v>2019</v>
      </c>
      <c r="D19" s="1" t="s">
        <v>66</v>
      </c>
      <c r="E19" s="75">
        <v>197228</v>
      </c>
    </row>
    <row r="20" spans="3:5" ht="15" customHeight="1" x14ac:dyDescent="0.35">
      <c r="C20" s="49">
        <v>2019</v>
      </c>
      <c r="D20" s="1" t="s">
        <v>67</v>
      </c>
      <c r="E20" s="75">
        <v>160982</v>
      </c>
    </row>
    <row r="21" spans="3:5" ht="15" customHeight="1" x14ac:dyDescent="0.35">
      <c r="C21" s="49">
        <v>2019</v>
      </c>
      <c r="D21" s="1" t="s">
        <v>68</v>
      </c>
      <c r="E21" s="75">
        <v>65566</v>
      </c>
    </row>
    <row r="22" spans="3:5" ht="15" customHeight="1" x14ac:dyDescent="0.35">
      <c r="C22" s="49">
        <v>2020</v>
      </c>
      <c r="D22" s="1" t="s">
        <v>69</v>
      </c>
      <c r="E22" s="75">
        <v>214401</v>
      </c>
    </row>
    <row r="23" spans="3:5" ht="15" customHeight="1" x14ac:dyDescent="0.35">
      <c r="C23" s="49">
        <v>2020</v>
      </c>
      <c r="D23" s="1" t="s">
        <v>70</v>
      </c>
      <c r="E23" s="75">
        <v>61405</v>
      </c>
    </row>
    <row r="24" spans="3:5" ht="15" customHeight="1" x14ac:dyDescent="0.35">
      <c r="C24" s="49">
        <v>2020</v>
      </c>
      <c r="D24" s="1" t="s">
        <v>71</v>
      </c>
      <c r="E24" s="75">
        <v>53226</v>
      </c>
    </row>
    <row r="25" spans="3:5" ht="14.5" x14ac:dyDescent="0.35">
      <c r="C25" s="49">
        <v>2020</v>
      </c>
      <c r="D25" s="1" t="s">
        <v>72</v>
      </c>
      <c r="E25" s="75">
        <v>167129</v>
      </c>
    </row>
    <row r="26" spans="3:5" ht="14.5" x14ac:dyDescent="0.35">
      <c r="C26" s="49">
        <v>2020</v>
      </c>
      <c r="D26" s="1" t="s">
        <v>73</v>
      </c>
      <c r="E26" s="75">
        <v>157832</v>
      </c>
    </row>
    <row r="27" spans="3:5" ht="14.5" x14ac:dyDescent="0.35">
      <c r="C27" s="49">
        <v>2020</v>
      </c>
      <c r="D27" s="1" t="s">
        <v>74</v>
      </c>
      <c r="E27" s="75">
        <v>142761</v>
      </c>
    </row>
    <row r="28" spans="3:5" ht="14.5" x14ac:dyDescent="0.35">
      <c r="C28" s="49">
        <v>2020</v>
      </c>
      <c r="D28" s="1" t="s">
        <v>75</v>
      </c>
      <c r="E28" s="75">
        <v>119140</v>
      </c>
    </row>
    <row r="29" spans="3:5" ht="14.5" x14ac:dyDescent="0.35">
      <c r="C29" s="49">
        <v>2020</v>
      </c>
      <c r="D29" s="1" t="s">
        <v>76</v>
      </c>
      <c r="E29" s="75">
        <v>294284</v>
      </c>
    </row>
    <row r="30" spans="3:5" ht="14.5" x14ac:dyDescent="0.35">
      <c r="C30" s="49">
        <v>2020</v>
      </c>
      <c r="D30" s="1" t="s">
        <v>77</v>
      </c>
      <c r="E30" s="75">
        <v>222665</v>
      </c>
    </row>
    <row r="31" spans="3:5" ht="14.5" x14ac:dyDescent="0.35">
      <c r="C31" s="49">
        <v>2020</v>
      </c>
      <c r="D31" s="1" t="s">
        <v>66</v>
      </c>
      <c r="E31" s="75">
        <v>345473</v>
      </c>
    </row>
    <row r="32" spans="3:5" ht="14.5" x14ac:dyDescent="0.35">
      <c r="C32" s="49">
        <v>2020</v>
      </c>
      <c r="D32" s="1" t="s">
        <v>67</v>
      </c>
      <c r="E32" s="75">
        <v>366789</v>
      </c>
    </row>
    <row r="33" spans="3:5" ht="14.5" x14ac:dyDescent="0.35">
      <c r="C33" s="49">
        <v>2020</v>
      </c>
      <c r="D33" s="1" t="s">
        <v>68</v>
      </c>
      <c r="E33" s="75">
        <v>236989</v>
      </c>
    </row>
    <row r="34" spans="3:5" ht="14.5" x14ac:dyDescent="0.35">
      <c r="C34" s="49">
        <v>2021</v>
      </c>
      <c r="D34" s="1" t="s">
        <v>69</v>
      </c>
      <c r="E34" s="75">
        <v>335833</v>
      </c>
    </row>
    <row r="35" spans="3:5" ht="14.5" x14ac:dyDescent="0.35">
      <c r="C35" s="49">
        <v>2021</v>
      </c>
      <c r="D35" s="1" t="s">
        <v>70</v>
      </c>
      <c r="E35" s="75">
        <v>324339</v>
      </c>
    </row>
    <row r="36" spans="3:5" ht="14.5" x14ac:dyDescent="0.35">
      <c r="C36" s="49">
        <v>2021</v>
      </c>
      <c r="D36" s="1" t="s">
        <v>71</v>
      </c>
      <c r="E36" s="75">
        <v>185636</v>
      </c>
    </row>
    <row r="37" spans="3:5" ht="14.5" x14ac:dyDescent="0.35">
      <c r="C37" s="49">
        <v>2021</v>
      </c>
      <c r="D37" s="1" t="s">
        <v>72</v>
      </c>
      <c r="E37" s="75">
        <v>327306</v>
      </c>
    </row>
    <row r="38" spans="3:5" ht="14.5" x14ac:dyDescent="0.35">
      <c r="C38" s="49">
        <v>2021</v>
      </c>
      <c r="D38" s="1" t="s">
        <v>73</v>
      </c>
      <c r="E38" s="75">
        <v>323147</v>
      </c>
    </row>
    <row r="39" spans="3:5" ht="14.5" x14ac:dyDescent="0.35">
      <c r="C39" s="49">
        <v>2021</v>
      </c>
      <c r="D39" s="1" t="s">
        <v>74</v>
      </c>
      <c r="E39" s="75">
        <v>253796</v>
      </c>
    </row>
    <row r="40" spans="3:5" ht="14.5" x14ac:dyDescent="0.35">
      <c r="C40" s="49">
        <v>2021</v>
      </c>
      <c r="D40" s="1" t="s">
        <v>75</v>
      </c>
      <c r="E40" s="75">
        <v>422612</v>
      </c>
    </row>
    <row r="41" spans="3:5" ht="14.5" x14ac:dyDescent="0.35">
      <c r="C41" s="49">
        <v>2021</v>
      </c>
      <c r="D41" s="1" t="s">
        <v>76</v>
      </c>
      <c r="E41" s="75">
        <v>404920</v>
      </c>
    </row>
    <row r="42" spans="3:5" ht="14.5" x14ac:dyDescent="0.35">
      <c r="C42" s="49">
        <v>2021</v>
      </c>
      <c r="D42" s="1" t="s">
        <v>77</v>
      </c>
      <c r="E42" s="75">
        <v>324622</v>
      </c>
    </row>
    <row r="43" spans="3:5" ht="14.5" x14ac:dyDescent="0.35">
      <c r="C43" s="49">
        <v>2021</v>
      </c>
      <c r="D43" s="1" t="s">
        <v>66</v>
      </c>
      <c r="E43" s="75">
        <f>1871565-1400000</f>
        <v>471565</v>
      </c>
    </row>
    <row r="44" spans="3:5" ht="14.5" x14ac:dyDescent="0.35">
      <c r="C44" s="49">
        <v>2021</v>
      </c>
      <c r="D44" s="1" t="s">
        <v>67</v>
      </c>
      <c r="E44" s="75">
        <v>473176</v>
      </c>
    </row>
    <row r="45" spans="3:5" ht="14.5" x14ac:dyDescent="0.35">
      <c r="C45" s="49">
        <v>2021</v>
      </c>
      <c r="D45" s="1" t="s">
        <v>68</v>
      </c>
      <c r="E45" s="75">
        <v>426803</v>
      </c>
    </row>
    <row r="46" spans="3:5" ht="14.5" x14ac:dyDescent="0.35">
      <c r="C46" s="49">
        <v>2022</v>
      </c>
      <c r="D46" s="1" t="s">
        <v>69</v>
      </c>
      <c r="E46" s="75">
        <v>598315</v>
      </c>
    </row>
    <row r="47" spans="3:5" ht="14.5" x14ac:dyDescent="0.35">
      <c r="C47" s="49">
        <v>2022</v>
      </c>
      <c r="D47" s="1" t="s">
        <v>70</v>
      </c>
      <c r="E47" s="75">
        <v>516732</v>
      </c>
    </row>
    <row r="48" spans="3:5" ht="14.5" x14ac:dyDescent="0.35">
      <c r="C48" s="49">
        <v>2022</v>
      </c>
      <c r="D48" s="1" t="s">
        <v>71</v>
      </c>
      <c r="E48" s="75">
        <v>375599</v>
      </c>
    </row>
    <row r="49" spans="3:5" ht="14.5" x14ac:dyDescent="0.35">
      <c r="C49" s="49">
        <v>2022</v>
      </c>
      <c r="D49" s="1" t="s">
        <v>72</v>
      </c>
      <c r="E49" s="75">
        <v>549021</v>
      </c>
    </row>
    <row r="50" spans="3:5" ht="14.5" x14ac:dyDescent="0.35">
      <c r="C50" s="49">
        <v>2022</v>
      </c>
      <c r="D50" s="1" t="s">
        <v>73</v>
      </c>
      <c r="E50" s="75">
        <v>476613</v>
      </c>
    </row>
    <row r="51" spans="3:5" ht="14.5" x14ac:dyDescent="0.35">
      <c r="C51" s="49">
        <v>2022</v>
      </c>
      <c r="D51" s="1" t="s">
        <v>74</v>
      </c>
      <c r="E51" s="75">
        <v>423207</v>
      </c>
    </row>
    <row r="52" spans="3:5" ht="14.5" x14ac:dyDescent="0.35">
      <c r="C52" s="49">
        <v>2022</v>
      </c>
      <c r="D52" s="1" t="s">
        <v>75</v>
      </c>
      <c r="E52" s="75">
        <v>569538</v>
      </c>
    </row>
    <row r="53" spans="3:5" ht="14.5" x14ac:dyDescent="0.35">
      <c r="C53" s="49">
        <v>2022</v>
      </c>
      <c r="D53" s="1" t="s">
        <v>76</v>
      </c>
      <c r="E53" s="75">
        <v>507026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2.6640625" defaultRowHeight="15" customHeight="1" x14ac:dyDescent="0.3"/>
  <cols>
    <col min="1" max="1" width="8" customWidth="1"/>
    <col min="2" max="2" width="38.1640625" customWidth="1"/>
    <col min="3" max="3" width="29.6640625" customWidth="1"/>
    <col min="4" max="4" width="61.4140625" customWidth="1"/>
    <col min="5" max="6" width="15.4140625" customWidth="1"/>
    <col min="7" max="7" width="40.4140625" customWidth="1"/>
    <col min="8" max="10" width="8" customWidth="1"/>
    <col min="11" max="26" width="7.6640625" customWidth="1"/>
  </cols>
  <sheetData>
    <row r="1" spans="1:26" ht="15.5" x14ac:dyDescent="0.35">
      <c r="A1" s="1"/>
      <c r="B1" s="2"/>
      <c r="C1" s="3"/>
      <c r="D1" s="3"/>
      <c r="E1" s="3"/>
      <c r="F1" s="3"/>
      <c r="G1" s="3"/>
      <c r="H1" s="3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5" x14ac:dyDescent="0.35">
      <c r="A2" s="1"/>
      <c r="B2" s="4"/>
      <c r="C2" s="3"/>
      <c r="D2" s="3"/>
      <c r="E2" s="3"/>
      <c r="F2" s="84"/>
      <c r="G2" s="85"/>
      <c r="H2" s="3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5" x14ac:dyDescent="0.35">
      <c r="A3" s="1"/>
      <c r="B3" s="4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5" x14ac:dyDescent="0.35">
      <c r="A4" s="1"/>
      <c r="B4" s="3"/>
      <c r="C4" s="3"/>
      <c r="D4" s="3"/>
      <c r="E4" s="86" t="s">
        <v>2</v>
      </c>
      <c r="F4" s="87"/>
      <c r="G4" s="3"/>
      <c r="H4" s="3"/>
      <c r="I4" s="3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5" x14ac:dyDescent="0.35">
      <c r="A5" s="1"/>
      <c r="B5" s="5" t="s">
        <v>3</v>
      </c>
      <c r="C5" s="6"/>
      <c r="D5" s="8" t="s">
        <v>5</v>
      </c>
      <c r="E5" s="9">
        <v>2020</v>
      </c>
      <c r="F5" s="9">
        <v>2019</v>
      </c>
      <c r="G5" s="3"/>
      <c r="H5" s="3"/>
      <c r="I5" s="3"/>
      <c r="J5" s="3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5" x14ac:dyDescent="0.35">
      <c r="A6" s="1">
        <v>3910</v>
      </c>
      <c r="B6" s="11" t="s">
        <v>8</v>
      </c>
      <c r="C6" s="12">
        <v>1065500</v>
      </c>
      <c r="D6" s="15" t="s">
        <v>78</v>
      </c>
      <c r="E6" s="16">
        <v>1065500</v>
      </c>
      <c r="F6" s="16">
        <v>1065500</v>
      </c>
      <c r="G6" s="3"/>
      <c r="H6" s="3"/>
      <c r="I6" s="3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5" x14ac:dyDescent="0.35">
      <c r="A7" s="1">
        <v>3501</v>
      </c>
      <c r="B7" s="11" t="s">
        <v>79</v>
      </c>
      <c r="C7" s="76">
        <v>0</v>
      </c>
      <c r="D7" s="71" t="s">
        <v>80</v>
      </c>
      <c r="E7" s="16">
        <v>7000</v>
      </c>
      <c r="F7" s="16">
        <v>0</v>
      </c>
      <c r="G7" s="3"/>
      <c r="H7" s="3"/>
      <c r="I7" s="3"/>
      <c r="J7" s="3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5" x14ac:dyDescent="0.35">
      <c r="A8" s="1">
        <v>3740</v>
      </c>
      <c r="B8" s="11" t="s">
        <v>11</v>
      </c>
      <c r="C8" s="19">
        <v>0</v>
      </c>
      <c r="D8" s="3"/>
      <c r="E8" s="16">
        <v>0</v>
      </c>
      <c r="F8" s="16">
        <v>0</v>
      </c>
      <c r="G8" s="3"/>
      <c r="H8" s="3"/>
      <c r="I8" s="3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5" x14ac:dyDescent="0.35">
      <c r="A9" s="1"/>
      <c r="B9" s="24" t="s">
        <v>14</v>
      </c>
      <c r="C9" s="25">
        <f>SUM(C6:C8)</f>
        <v>1065500</v>
      </c>
      <c r="D9" s="3"/>
      <c r="E9" s="16"/>
      <c r="F9" s="16"/>
      <c r="G9" s="3"/>
      <c r="H9" s="3"/>
      <c r="I9" s="3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5" x14ac:dyDescent="0.35">
      <c r="A10" s="1"/>
      <c r="B10" s="28"/>
      <c r="C10" s="3"/>
      <c r="D10" s="3"/>
      <c r="E10" s="16"/>
      <c r="F10" s="16"/>
      <c r="G10" s="3"/>
      <c r="H10" s="3"/>
      <c r="I10" s="3"/>
      <c r="J10" s="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5" x14ac:dyDescent="0.35">
      <c r="A11" s="1"/>
      <c r="B11" s="31" t="s">
        <v>17</v>
      </c>
      <c r="C11" s="32"/>
      <c r="D11" s="8" t="s">
        <v>81</v>
      </c>
      <c r="E11" s="16"/>
      <c r="F11" s="16"/>
      <c r="G11" s="3"/>
      <c r="H11" s="3"/>
      <c r="I11" s="3"/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5" x14ac:dyDescent="0.35">
      <c r="A12" s="1">
        <v>5120</v>
      </c>
      <c r="B12" s="34" t="s">
        <v>82</v>
      </c>
      <c r="C12" s="35">
        <v>40000</v>
      </c>
      <c r="D12" s="38" t="s">
        <v>83</v>
      </c>
      <c r="E12" s="16">
        <v>38900</v>
      </c>
      <c r="F12" s="16">
        <v>39100</v>
      </c>
      <c r="G12" s="3"/>
      <c r="H12" s="3"/>
      <c r="I12" s="3"/>
      <c r="J12" s="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5" x14ac:dyDescent="0.35">
      <c r="A13" s="1">
        <v>5160</v>
      </c>
      <c r="B13" s="39" t="s">
        <v>21</v>
      </c>
      <c r="C13" s="40">
        <v>140000</v>
      </c>
      <c r="D13" s="43" t="s">
        <v>84</v>
      </c>
      <c r="E13" s="16">
        <v>130000</v>
      </c>
      <c r="F13" s="16">
        <v>142400</v>
      </c>
      <c r="G13" s="3"/>
      <c r="H13" s="3"/>
      <c r="I13" s="3"/>
      <c r="J13" s="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5" x14ac:dyDescent="0.35">
      <c r="A14" s="1">
        <v>5410</v>
      </c>
      <c r="B14" s="39" t="s">
        <v>22</v>
      </c>
      <c r="C14" s="40">
        <v>1500</v>
      </c>
      <c r="D14" s="77" t="s">
        <v>85</v>
      </c>
      <c r="E14" s="16">
        <v>1500</v>
      </c>
      <c r="F14" s="16">
        <v>11000</v>
      </c>
      <c r="G14" s="3" t="s">
        <v>23</v>
      </c>
      <c r="H14" s="3"/>
      <c r="I14" s="3"/>
      <c r="J14" s="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5" x14ac:dyDescent="0.35">
      <c r="A15" s="1">
        <v>5420</v>
      </c>
      <c r="B15" s="39" t="s">
        <v>86</v>
      </c>
      <c r="C15" s="78">
        <v>1500</v>
      </c>
      <c r="D15" s="43" t="s">
        <v>87</v>
      </c>
      <c r="E15" s="16">
        <v>1400</v>
      </c>
      <c r="F15" s="16">
        <v>1400</v>
      </c>
      <c r="G15" s="3"/>
      <c r="H15" s="3"/>
      <c r="I15" s="3"/>
      <c r="J15" s="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5" x14ac:dyDescent="0.35">
      <c r="A16" s="1">
        <v>5510</v>
      </c>
      <c r="B16" s="79" t="s">
        <v>24</v>
      </c>
      <c r="C16" s="80">
        <v>150000</v>
      </c>
      <c r="D16" s="81" t="s">
        <v>88</v>
      </c>
      <c r="E16" s="16"/>
      <c r="F16" s="16"/>
      <c r="G16" s="3"/>
      <c r="H16" s="3"/>
      <c r="I16" s="3"/>
      <c r="J16" s="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5" x14ac:dyDescent="0.35">
      <c r="A17" s="1">
        <v>5530</v>
      </c>
      <c r="B17" s="39" t="s">
        <v>26</v>
      </c>
      <c r="C17" s="35">
        <v>60000</v>
      </c>
      <c r="D17" s="1" t="s">
        <v>89</v>
      </c>
      <c r="E17" s="16">
        <v>57800</v>
      </c>
      <c r="F17" s="16">
        <v>92600</v>
      </c>
      <c r="G17" s="3" t="s">
        <v>28</v>
      </c>
      <c r="H17" s="3"/>
      <c r="I17" s="3"/>
      <c r="J17" s="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5" x14ac:dyDescent="0.35">
      <c r="A18" s="1">
        <v>5540</v>
      </c>
      <c r="B18" s="39" t="s">
        <v>29</v>
      </c>
      <c r="C18" s="35">
        <v>100000</v>
      </c>
      <c r="D18" s="1" t="s">
        <v>90</v>
      </c>
      <c r="E18" s="16">
        <v>70300</v>
      </c>
      <c r="F18" s="16">
        <v>138700</v>
      </c>
      <c r="G18" s="3" t="s">
        <v>91</v>
      </c>
      <c r="H18" s="3"/>
      <c r="I18" s="3"/>
      <c r="J18" s="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5" x14ac:dyDescent="0.35">
      <c r="A19" s="1">
        <v>6210</v>
      </c>
      <c r="B19" s="39" t="s">
        <v>92</v>
      </c>
      <c r="C19" s="45">
        <v>255000</v>
      </c>
      <c r="D19" s="43" t="s">
        <v>93</v>
      </c>
      <c r="E19" s="16">
        <v>212000</v>
      </c>
      <c r="F19" s="16">
        <v>249000</v>
      </c>
      <c r="G19" s="3"/>
      <c r="H19" s="3"/>
      <c r="I19" s="3"/>
      <c r="J19" s="3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5" x14ac:dyDescent="0.35">
      <c r="A20" s="1">
        <v>6310</v>
      </c>
      <c r="B20" s="39" t="s">
        <v>33</v>
      </c>
      <c r="C20" s="40">
        <v>9000</v>
      </c>
      <c r="D20" s="43" t="s">
        <v>94</v>
      </c>
      <c r="E20" s="16">
        <v>6000</v>
      </c>
      <c r="F20" s="16">
        <v>7700</v>
      </c>
      <c r="G20" s="3" t="s">
        <v>34</v>
      </c>
      <c r="H20" s="3"/>
      <c r="I20" s="3"/>
      <c r="J20" s="3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5">
      <c r="A21" s="49" t="s">
        <v>35</v>
      </c>
      <c r="B21" s="39" t="s">
        <v>36</v>
      </c>
      <c r="C21" s="40">
        <v>71500</v>
      </c>
      <c r="D21" s="46"/>
      <c r="E21" s="16">
        <v>71500</v>
      </c>
      <c r="F21" s="16">
        <v>71500</v>
      </c>
      <c r="G21" s="3" t="s">
        <v>34</v>
      </c>
      <c r="H21" s="3"/>
      <c r="I21" s="3"/>
      <c r="J21" s="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5">
      <c r="A22" s="1">
        <v>6530</v>
      </c>
      <c r="B22" s="39" t="s">
        <v>95</v>
      </c>
      <c r="C22" s="40">
        <v>45000</v>
      </c>
      <c r="D22" s="43" t="s">
        <v>96</v>
      </c>
      <c r="E22" s="16">
        <v>33000</v>
      </c>
      <c r="F22" s="16">
        <v>42000</v>
      </c>
      <c r="G22" s="3"/>
      <c r="H22" s="3"/>
      <c r="I22" s="3"/>
      <c r="J22" s="3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35">
      <c r="A23" s="1">
        <v>6570</v>
      </c>
      <c r="B23" s="39" t="s">
        <v>97</v>
      </c>
      <c r="C23" s="40">
        <v>7000</v>
      </c>
      <c r="D23" s="50" t="s">
        <v>98</v>
      </c>
      <c r="E23" s="16">
        <v>6500</v>
      </c>
      <c r="F23" s="16">
        <v>5000</v>
      </c>
      <c r="G23" s="3"/>
      <c r="H23" s="3"/>
      <c r="I23" s="3"/>
      <c r="J23" s="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5">
      <c r="A24" s="1">
        <v>7511</v>
      </c>
      <c r="B24" s="39" t="s">
        <v>39</v>
      </c>
      <c r="C24" s="40">
        <v>22500</v>
      </c>
      <c r="D24" s="1"/>
      <c r="E24" s="16" t="s">
        <v>40</v>
      </c>
      <c r="F24" s="16" t="s">
        <v>40</v>
      </c>
      <c r="G24" s="3" t="s">
        <v>34</v>
      </c>
      <c r="H24" s="3"/>
      <c r="I24" s="3"/>
      <c r="J24" s="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5">
      <c r="A25" s="1">
        <v>7701</v>
      </c>
      <c r="B25" s="39" t="s">
        <v>41</v>
      </c>
      <c r="C25" s="40">
        <v>129000</v>
      </c>
      <c r="D25" s="53" t="s">
        <v>99</v>
      </c>
      <c r="E25" s="16" t="s">
        <v>40</v>
      </c>
      <c r="F25" s="16" t="s">
        <v>40</v>
      </c>
      <c r="G25" s="3"/>
      <c r="H25" s="3"/>
      <c r="I25" s="3"/>
      <c r="J25" s="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5">
      <c r="A26" s="1">
        <v>8415</v>
      </c>
      <c r="B26" s="39" t="s">
        <v>42</v>
      </c>
      <c r="C26" s="40">
        <f>20000</f>
        <v>20000</v>
      </c>
      <c r="D26" s="53" t="s">
        <v>100</v>
      </c>
      <c r="E26" s="16" t="s">
        <v>40</v>
      </c>
      <c r="F26" s="16" t="s">
        <v>40</v>
      </c>
      <c r="G26" s="3"/>
      <c r="H26" s="3"/>
      <c r="I26" s="3"/>
      <c r="J26" s="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35">
      <c r="A27" s="1"/>
      <c r="B27" s="39" t="s">
        <v>43</v>
      </c>
      <c r="C27" s="54">
        <v>10000</v>
      </c>
      <c r="D27" s="1"/>
      <c r="E27" s="16" t="s">
        <v>40</v>
      </c>
      <c r="F27" s="16" t="s">
        <v>40</v>
      </c>
      <c r="G27" s="3"/>
      <c r="H27" s="3"/>
      <c r="I27" s="3"/>
      <c r="J27" s="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35">
      <c r="A28" s="1"/>
      <c r="B28" s="55" t="s">
        <v>44</v>
      </c>
      <c r="C28" s="56">
        <f>SUM(C12:C27)</f>
        <v>1062000</v>
      </c>
      <c r="D28" s="3"/>
      <c r="E28" s="3"/>
      <c r="F28" s="3"/>
      <c r="G28" s="3"/>
      <c r="H28" s="3"/>
      <c r="I28" s="3"/>
      <c r="J28" s="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5">
      <c r="A29" s="1"/>
      <c r="B29" s="3"/>
      <c r="C29" s="59" t="s">
        <v>45</v>
      </c>
      <c r="D29" s="3"/>
      <c r="E29" s="3"/>
      <c r="F29" s="3"/>
      <c r="G29" s="3"/>
      <c r="H29" s="3"/>
      <c r="I29" s="3"/>
      <c r="J29" s="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35">
      <c r="A30" s="1"/>
      <c r="B30" s="3"/>
      <c r="C30" s="60" t="s">
        <v>47</v>
      </c>
      <c r="D30" s="3"/>
      <c r="E30" s="3"/>
      <c r="F30" s="3"/>
      <c r="G30" s="3"/>
      <c r="H30" s="3"/>
      <c r="I30" s="3"/>
      <c r="J30" s="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35">
      <c r="A31" s="1"/>
      <c r="B31" s="3"/>
      <c r="C31" s="61" t="s">
        <v>48</v>
      </c>
      <c r="D31" s="3"/>
      <c r="E31" s="3"/>
      <c r="F31" s="3"/>
      <c r="G31" s="3"/>
      <c r="H31" s="3"/>
      <c r="I31" s="3"/>
      <c r="J31" s="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35">
      <c r="A32" s="1"/>
      <c r="B32" s="3"/>
      <c r="C32" s="62" t="s">
        <v>49</v>
      </c>
      <c r="D32" s="63"/>
      <c r="E32" s="63"/>
      <c r="F32" s="63"/>
      <c r="G32" s="63"/>
      <c r="H32" s="63"/>
      <c r="I32" s="63"/>
      <c r="J32" s="6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5">
      <c r="A33" s="1"/>
      <c r="B33" s="3"/>
      <c r="C33" s="61" t="s">
        <v>50</v>
      </c>
      <c r="D33" s="3"/>
      <c r="E33" s="3"/>
      <c r="F33" s="3"/>
      <c r="G33" s="3"/>
      <c r="H33" s="3"/>
      <c r="I33" s="3"/>
      <c r="J33" s="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5">
      <c r="A34" s="1"/>
      <c r="B34" s="3"/>
      <c r="C34" s="3"/>
      <c r="D34" s="3"/>
      <c r="E34" s="3"/>
      <c r="F34" s="3"/>
      <c r="G34" s="3"/>
      <c r="H34" s="3"/>
      <c r="I34" s="3"/>
      <c r="J34" s="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5">
      <c r="A35" s="1"/>
      <c r="B35" s="65" t="s">
        <v>101</v>
      </c>
      <c r="C35" s="66" t="s">
        <v>52</v>
      </c>
      <c r="D35" s="67" t="s">
        <v>53</v>
      </c>
      <c r="E35" s="68"/>
      <c r="F35" s="68"/>
      <c r="G35" s="69"/>
      <c r="H35" s="3"/>
      <c r="I35" s="3"/>
      <c r="J35" s="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5">
      <c r="A36" s="1"/>
      <c r="B36" s="70" t="s">
        <v>102</v>
      </c>
      <c r="C36" s="15" t="s">
        <v>103</v>
      </c>
      <c r="D36" s="71" t="s">
        <v>104</v>
      </c>
      <c r="E36" s="15"/>
      <c r="F36" s="15"/>
      <c r="G36" s="15"/>
      <c r="H36" s="3"/>
      <c r="I36" s="3"/>
      <c r="J36" s="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5">
      <c r="A37" s="1"/>
      <c r="B37" s="70" t="s">
        <v>54</v>
      </c>
      <c r="C37" s="15" t="s">
        <v>55</v>
      </c>
      <c r="D37" s="71" t="s">
        <v>105</v>
      </c>
      <c r="E37" s="15"/>
      <c r="F37" s="15"/>
      <c r="G37" s="15"/>
      <c r="H37" s="3"/>
      <c r="I37" s="3"/>
      <c r="J37" s="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5">
      <c r="A38" s="1"/>
      <c r="B38" s="70" t="s">
        <v>57</v>
      </c>
      <c r="C38" s="15" t="s">
        <v>58</v>
      </c>
      <c r="D38" s="71" t="s">
        <v>106</v>
      </c>
      <c r="E38" s="3"/>
      <c r="F38" s="3"/>
      <c r="G38" s="3"/>
      <c r="H38" s="3"/>
      <c r="I38" s="3"/>
      <c r="J38" s="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5">
      <c r="A39" s="1"/>
      <c r="B39" s="65" t="s">
        <v>63</v>
      </c>
      <c r="C39" s="82">
        <f>580000+300000+290000</f>
        <v>1170000</v>
      </c>
      <c r="D39" s="83">
        <f>106366+210000+272920</f>
        <v>589286</v>
      </c>
      <c r="E39" s="3"/>
      <c r="F39" s="3"/>
      <c r="G39" s="3"/>
      <c r="H39" s="3"/>
      <c r="I39" s="3"/>
      <c r="J39" s="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5">
      <c r="A40" s="1"/>
      <c r="B40" s="3"/>
      <c r="C40" s="3"/>
      <c r="D40" s="3"/>
      <c r="E40" s="3"/>
      <c r="F40" s="3"/>
      <c r="G40" s="3"/>
      <c r="H40" s="3"/>
      <c r="I40" s="3"/>
      <c r="J40" s="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5">
      <c r="A41" s="1"/>
      <c r="B41" s="3"/>
      <c r="C41" s="3"/>
      <c r="D41" s="3"/>
      <c r="E41" s="3"/>
      <c r="F41" s="3"/>
      <c r="G41" s="3"/>
      <c r="H41" s="3"/>
      <c r="I41" s="3"/>
      <c r="J41" s="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F2:G2"/>
    <mergeCell ref="E4:F4"/>
  </mergeCells>
  <pageMargins left="0.7" right="0.7" top="0.75" bottom="0.75" header="0" footer="0"/>
  <pageSetup paperSize="9" orientation="portrait"/>
</worksheet>
</file>

<file path=docMetadata/LabelInfo.xml><?xml version="1.0" encoding="utf-8"?>
<clbl:labelList xmlns:clbl="http://schemas.microsoft.com/office/2020/mipLabelMetadata">
  <clbl:label id="{446601c5-9847-4b71-ad2a-3729445cd94c}" enabled="1" method="Privileged" siteId="{12eb6af2-f417-4b5a-9fdf-676d0a07dc4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Budget 2024</vt:lpstr>
      <vt:lpstr>Budget 2021</vt:lpstr>
      <vt:lpstr>Blad1</vt:lpstr>
      <vt:lpstr>Anteckningar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Marcus Carlbrand</dc:creator>
  <cp:lastModifiedBy>Marcus Carlbrand</cp:lastModifiedBy>
  <dcterms:created xsi:type="dcterms:W3CDTF">2025-05-10T22:03:06Z</dcterms:created>
  <dcterms:modified xsi:type="dcterms:W3CDTF">2025-05-10T22:03:06Z</dcterms:modified>
</cp:coreProperties>
</file>